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DAUN\INVENTARIZĀCIJAS_likmju maiņa\Tabakas izstrādājumi likmju maiņa\2024.03.01_Tabaka likmju maiņa\"/>
    </mc:Choice>
  </mc:AlternateContent>
  <xr:revisionPtr revIDLastSave="0" documentId="13_ncr:1_{F2619256-A542-4AD0-B3A0-32CF283B17AB}" xr6:coauthVersionLast="47" xr6:coauthVersionMax="47" xr10:uidLastSave="{00000000-0000-0000-0000-000000000000}"/>
  <bookViews>
    <workbookView xWindow="-120" yWindow="-120" windowWidth="29040" windowHeight="13410" xr2:uid="{00000000-000D-0000-FFFF-FFFF00000000}"/>
  </bookViews>
  <sheets>
    <sheet name="Cigaretes" sheetId="12" r:id="rId1"/>
    <sheet name="Cigāri un cigarillas" sheetId="2" r:id="rId2"/>
    <sheet name="Smalki sagriezta tabaka" sheetId="3" r:id="rId3"/>
    <sheet name="Smēķējamā tabaka" sheetId="4" r:id="rId4"/>
    <sheet name="Tabakas lapas" sheetId="9" r:id="rId5"/>
    <sheet name="Karsējamā tabaka" sheetId="11" r:id="rId6"/>
    <sheet name="Nodokļa aprēķina tabula" sheetId="6" r:id="rId7"/>
  </sheets>
  <definedNames>
    <definedName name="_xlnm.Print_Area" localSheetId="0">Cigaretes!$A$1:$O$70</definedName>
    <definedName name="_xlnm.Print_Area" localSheetId="1">'Cigāri un cigarillas'!$A$1:$K$36</definedName>
    <definedName name="_xlnm.Print_Area" localSheetId="5">'Karsējamā tabaka'!$A$1:$K$35</definedName>
    <definedName name="_xlnm.Print_Area" localSheetId="6">'Nodokļa aprēķina tabula'!$A$1:$G$23</definedName>
    <definedName name="_xlnm.Print_Area" localSheetId="2">'Smalki sagriezta tabaka'!$A$1:$K$35</definedName>
    <definedName name="_xlnm.Print_Area" localSheetId="3">'Smēķējamā tabaka'!$A$1:$K$35</definedName>
    <definedName name="_xlnm.Print_Area" localSheetId="4">'Tabakas lapas'!$A$1:$K$36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2" l="1"/>
  <c r="M24" i="12" s="1"/>
  <c r="I24" i="12"/>
  <c r="H24" i="12"/>
  <c r="O24" i="12" s="1"/>
  <c r="K23" i="12"/>
  <c r="M23" i="12" s="1"/>
  <c r="I23" i="12"/>
  <c r="H23" i="12"/>
  <c r="K25" i="12"/>
  <c r="I25" i="12"/>
  <c r="H25" i="12"/>
  <c r="O25" i="12" s="1"/>
  <c r="H57" i="12"/>
  <c r="H56" i="12"/>
  <c r="O56" i="12" s="1"/>
  <c r="H55" i="12"/>
  <c r="H54" i="12"/>
  <c r="O54" i="12" s="1"/>
  <c r="H53" i="12"/>
  <c r="O53" i="12" s="1"/>
  <c r="H52" i="12"/>
  <c r="O52" i="12" s="1"/>
  <c r="H51" i="12"/>
  <c r="H50" i="12"/>
  <c r="O50" i="12" s="1"/>
  <c r="H49" i="12"/>
  <c r="O49" i="12" s="1"/>
  <c r="H48" i="12"/>
  <c r="O48" i="12" s="1"/>
  <c r="H47" i="12"/>
  <c r="H46" i="12"/>
  <c r="O46" i="12" s="1"/>
  <c r="H45" i="12"/>
  <c r="O45" i="12" s="1"/>
  <c r="H44" i="12"/>
  <c r="O44" i="12" s="1"/>
  <c r="H43" i="12"/>
  <c r="H42" i="12"/>
  <c r="O42" i="12" s="1"/>
  <c r="H41" i="12"/>
  <c r="O41" i="12" s="1"/>
  <c r="H40" i="12"/>
  <c r="O40" i="12" s="1"/>
  <c r="H39" i="12"/>
  <c r="H38" i="12"/>
  <c r="O38" i="12" s="1"/>
  <c r="H37" i="12"/>
  <c r="O37" i="12" s="1"/>
  <c r="H36" i="12"/>
  <c r="O36" i="12" s="1"/>
  <c r="H35" i="12"/>
  <c r="H34" i="12"/>
  <c r="H33" i="12"/>
  <c r="H32" i="12"/>
  <c r="H31" i="12"/>
  <c r="H30" i="12"/>
  <c r="H29" i="12"/>
  <c r="H28" i="12"/>
  <c r="H27" i="12"/>
  <c r="H26" i="12"/>
  <c r="J22" i="11"/>
  <c r="J21" i="11"/>
  <c r="J20" i="11"/>
  <c r="J19" i="11"/>
  <c r="J18" i="11"/>
  <c r="J17" i="11"/>
  <c r="I22" i="11"/>
  <c r="I21" i="11"/>
  <c r="I20" i="11"/>
  <c r="I19" i="11"/>
  <c r="I18" i="11"/>
  <c r="I17" i="11"/>
  <c r="J23" i="9"/>
  <c r="J22" i="9"/>
  <c r="J21" i="9"/>
  <c r="J20" i="9"/>
  <c r="J19" i="9"/>
  <c r="J18" i="9"/>
  <c r="I23" i="9"/>
  <c r="I22" i="9"/>
  <c r="I21" i="9"/>
  <c r="I20" i="9"/>
  <c r="I19" i="9"/>
  <c r="I18" i="9"/>
  <c r="J22" i="4"/>
  <c r="J21" i="4"/>
  <c r="J20" i="4"/>
  <c r="J19" i="4"/>
  <c r="J18" i="4"/>
  <c r="J17" i="4"/>
  <c r="I22" i="4"/>
  <c r="I21" i="4"/>
  <c r="I20" i="4"/>
  <c r="I19" i="4"/>
  <c r="I18" i="4"/>
  <c r="I17" i="4"/>
  <c r="J22" i="3"/>
  <c r="J21" i="3"/>
  <c r="J20" i="3"/>
  <c r="J19" i="3"/>
  <c r="J18" i="3"/>
  <c r="J17" i="3"/>
  <c r="I22" i="3"/>
  <c r="I21" i="3"/>
  <c r="I20" i="3"/>
  <c r="I19" i="3"/>
  <c r="I18" i="3"/>
  <c r="I17" i="3"/>
  <c r="J23" i="2"/>
  <c r="J22" i="2"/>
  <c r="J21" i="2"/>
  <c r="J20" i="2"/>
  <c r="J19" i="2"/>
  <c r="J18" i="2"/>
  <c r="I23" i="2"/>
  <c r="I22" i="2"/>
  <c r="I21" i="2"/>
  <c r="I20" i="2"/>
  <c r="I19" i="2"/>
  <c r="I18" i="2"/>
  <c r="J51" i="12"/>
  <c r="J50" i="12"/>
  <c r="J49" i="12"/>
  <c r="J48" i="12"/>
  <c r="J47" i="12"/>
  <c r="J46" i="12"/>
  <c r="J45" i="12"/>
  <c r="J44" i="12"/>
  <c r="J43" i="12"/>
  <c r="J42" i="12"/>
  <c r="J41" i="12"/>
  <c r="J40" i="12"/>
  <c r="L51" i="12"/>
  <c r="M51" i="12" s="1"/>
  <c r="N51" i="12" s="1"/>
  <c r="L50" i="12"/>
  <c r="L49" i="12"/>
  <c r="K57" i="12"/>
  <c r="K56" i="12"/>
  <c r="M56" i="12" s="1"/>
  <c r="K55" i="12"/>
  <c r="K54" i="12"/>
  <c r="K53" i="12"/>
  <c r="K52" i="12"/>
  <c r="M52" i="12" s="1"/>
  <c r="K48" i="12"/>
  <c r="K47" i="12"/>
  <c r="K46" i="12"/>
  <c r="K45" i="12"/>
  <c r="M45" i="12" s="1"/>
  <c r="N45" i="12" s="1"/>
  <c r="K44" i="12"/>
  <c r="K43" i="12"/>
  <c r="K42" i="12"/>
  <c r="K41" i="12"/>
  <c r="M41" i="12" s="1"/>
  <c r="N41" i="12" s="1"/>
  <c r="K40" i="12"/>
  <c r="K39" i="12"/>
  <c r="K38" i="12"/>
  <c r="K37" i="12"/>
  <c r="M37" i="12" s="1"/>
  <c r="N37" i="12" s="1"/>
  <c r="K36" i="12"/>
  <c r="K35" i="12"/>
  <c r="K34" i="12"/>
  <c r="K33" i="12"/>
  <c r="K32" i="12"/>
  <c r="K31" i="12"/>
  <c r="K30" i="12"/>
  <c r="K29" i="12"/>
  <c r="K28" i="12"/>
  <c r="K27" i="12"/>
  <c r="K26" i="12"/>
  <c r="K22" i="12"/>
  <c r="I57" i="12"/>
  <c r="I56" i="12"/>
  <c r="I55" i="12"/>
  <c r="I54" i="12"/>
  <c r="I53" i="12"/>
  <c r="M53" i="12" s="1"/>
  <c r="I52" i="12"/>
  <c r="I39" i="12"/>
  <c r="I38" i="12"/>
  <c r="I37" i="12"/>
  <c r="I36" i="12"/>
  <c r="I35" i="12"/>
  <c r="M35" i="12" s="1"/>
  <c r="N35" i="12" s="1"/>
  <c r="I34" i="12"/>
  <c r="I33" i="12"/>
  <c r="I32" i="12"/>
  <c r="I31" i="12"/>
  <c r="M31" i="12" s="1"/>
  <c r="I30" i="12"/>
  <c r="I29" i="12"/>
  <c r="I28" i="12"/>
  <c r="I27" i="12"/>
  <c r="M27" i="12" s="1"/>
  <c r="I26" i="12"/>
  <c r="M26" i="12" s="1"/>
  <c r="I22" i="12"/>
  <c r="O55" i="12"/>
  <c r="O51" i="12"/>
  <c r="O47" i="12"/>
  <c r="O43" i="12"/>
  <c r="O39" i="12"/>
  <c r="O35" i="12"/>
  <c r="M49" i="12"/>
  <c r="M39" i="12"/>
  <c r="N39" i="12" s="1"/>
  <c r="N23" i="12" l="1"/>
  <c r="O23" i="12"/>
  <c r="N24" i="12"/>
  <c r="N49" i="12"/>
  <c r="N53" i="12"/>
  <c r="M55" i="12"/>
  <c r="N55" i="12" s="1"/>
  <c r="M25" i="12"/>
  <c r="N25" i="12" s="1"/>
  <c r="N52" i="12"/>
  <c r="M43" i="12"/>
  <c r="N43" i="12" s="1"/>
  <c r="M47" i="12"/>
  <c r="N47" i="12" s="1"/>
  <c r="N56" i="12"/>
  <c r="M40" i="12"/>
  <c r="N40" i="12" s="1"/>
  <c r="M29" i="12"/>
  <c r="M33" i="12"/>
  <c r="M50" i="12"/>
  <c r="N50" i="12" s="1"/>
  <c r="M42" i="12"/>
  <c r="N42" i="12" s="1"/>
  <c r="M46" i="12"/>
  <c r="N46" i="12" s="1"/>
  <c r="M44" i="12"/>
  <c r="N44" i="12" s="1"/>
  <c r="M48" i="12"/>
  <c r="N48" i="12" s="1"/>
  <c r="M54" i="12"/>
  <c r="N54" i="12" s="1"/>
  <c r="M32" i="12"/>
  <c r="M36" i="12"/>
  <c r="N36" i="12" s="1"/>
  <c r="M30" i="12"/>
  <c r="M38" i="12"/>
  <c r="N38" i="12" s="1"/>
  <c r="F58" i="12" l="1"/>
  <c r="G58" i="12"/>
  <c r="M28" i="12"/>
  <c r="M57" i="12"/>
  <c r="M34" i="12"/>
  <c r="M22" i="12" l="1"/>
  <c r="H22" i="12" l="1"/>
  <c r="O32" i="12" l="1"/>
  <c r="N32" i="12"/>
  <c r="O29" i="12"/>
  <c r="N29" i="12"/>
  <c r="O33" i="12"/>
  <c r="N33" i="12"/>
  <c r="O28" i="12"/>
  <c r="N28" i="12"/>
  <c r="O26" i="12"/>
  <c r="N26" i="12"/>
  <c r="O30" i="12"/>
  <c r="N30" i="12"/>
  <c r="O34" i="12"/>
  <c r="N34" i="12"/>
  <c r="O27" i="12"/>
  <c r="N27" i="12"/>
  <c r="O31" i="12"/>
  <c r="N31" i="12"/>
  <c r="O57" i="12"/>
  <c r="N57" i="12"/>
  <c r="N22" i="12"/>
  <c r="O22" i="12"/>
  <c r="H58" i="12"/>
  <c r="O58" i="12" l="1"/>
  <c r="F10" i="6" s="1"/>
  <c r="N58" i="12"/>
  <c r="G10" i="6" s="1"/>
  <c r="G17" i="11"/>
  <c r="H17" i="11" s="1"/>
  <c r="G18" i="11"/>
  <c r="H18" i="11" s="1"/>
  <c r="G19" i="11"/>
  <c r="H19" i="11" s="1"/>
  <c r="G20" i="11"/>
  <c r="H20" i="11" s="1"/>
  <c r="G21" i="11"/>
  <c r="H21" i="11" s="1"/>
  <c r="G19" i="9"/>
  <c r="H19" i="9" s="1"/>
  <c r="G20" i="9"/>
  <c r="H20" i="9" s="1"/>
  <c r="G21" i="9"/>
  <c r="H21" i="9" s="1"/>
  <c r="G22" i="9"/>
  <c r="H22" i="9" s="1"/>
  <c r="G23" i="9"/>
  <c r="H23" i="9" s="1"/>
  <c r="G18" i="4"/>
  <c r="H18" i="4" s="1"/>
  <c r="G19" i="4"/>
  <c r="H19" i="4" s="1"/>
  <c r="G20" i="4"/>
  <c r="H20" i="4" s="1"/>
  <c r="G21" i="4"/>
  <c r="H21" i="4" s="1"/>
  <c r="G22" i="4"/>
  <c r="H22" i="4" s="1"/>
  <c r="G18" i="3"/>
  <c r="H18" i="3" s="1"/>
  <c r="G19" i="3"/>
  <c r="H19" i="3" s="1"/>
  <c r="G20" i="3"/>
  <c r="H20" i="3" s="1"/>
  <c r="G21" i="3"/>
  <c r="H21" i="3" s="1"/>
  <c r="G22" i="3"/>
  <c r="H22" i="3" s="1"/>
  <c r="G19" i="2"/>
  <c r="H19" i="2" s="1"/>
  <c r="G20" i="2"/>
  <c r="H20" i="2" s="1"/>
  <c r="G21" i="2"/>
  <c r="H21" i="2" s="1"/>
  <c r="G22" i="2"/>
  <c r="H22" i="2" s="1"/>
  <c r="G23" i="2"/>
  <c r="H23" i="2" s="1"/>
  <c r="K21" i="11" l="1"/>
  <c r="K19" i="9"/>
  <c r="K21" i="9"/>
  <c r="K20" i="9"/>
  <c r="K18" i="4"/>
  <c r="K22" i="4"/>
  <c r="K21" i="4"/>
  <c r="K21" i="3"/>
  <c r="K19" i="3"/>
  <c r="K23" i="2"/>
  <c r="K22" i="2"/>
  <c r="K20" i="2"/>
  <c r="K21" i="2"/>
  <c r="K17" i="11"/>
  <c r="F23" i="11"/>
  <c r="D23" i="11"/>
  <c r="G22" i="11"/>
  <c r="H22" i="11" s="1"/>
  <c r="K18" i="11" l="1"/>
  <c r="K20" i="11"/>
  <c r="K22" i="9"/>
  <c r="K23" i="9"/>
  <c r="K19" i="4"/>
  <c r="K20" i="4"/>
  <c r="K20" i="3"/>
  <c r="K18" i="3"/>
  <c r="K22" i="3"/>
  <c r="K19" i="2"/>
  <c r="K19" i="11"/>
  <c r="G23" i="11"/>
  <c r="K22" i="11" l="1"/>
  <c r="K23" i="11" s="1"/>
  <c r="G15" i="6" s="1"/>
  <c r="J23" i="11"/>
  <c r="H23" i="11"/>
  <c r="F15" i="6" s="1"/>
  <c r="F24" i="9"/>
  <c r="D24" i="9"/>
  <c r="G18" i="9"/>
  <c r="H18" i="9" s="1"/>
  <c r="G18" i="2"/>
  <c r="H18" i="2" s="1"/>
  <c r="F23" i="4"/>
  <c r="D23" i="4"/>
  <c r="G17" i="4"/>
  <c r="H17" i="4" s="1"/>
  <c r="G17" i="3"/>
  <c r="H17" i="3" s="1"/>
  <c r="D23" i="3"/>
  <c r="F23" i="3"/>
  <c r="F24" i="2"/>
  <c r="D24" i="2"/>
  <c r="K18" i="2" l="1"/>
  <c r="I23" i="11"/>
  <c r="G24" i="9"/>
  <c r="G24" i="2"/>
  <c r="H23" i="3"/>
  <c r="F12" i="6" s="1"/>
  <c r="G23" i="4"/>
  <c r="G23" i="3"/>
  <c r="H24" i="2"/>
  <c r="F11" i="6" s="1"/>
  <c r="H23" i="4"/>
  <c r="F13" i="6" s="1"/>
  <c r="H24" i="9"/>
  <c r="F14" i="6" s="1"/>
  <c r="K18" i="9" l="1"/>
  <c r="K24" i="9" s="1"/>
  <c r="G14" i="6" s="1"/>
  <c r="K17" i="4"/>
  <c r="K23" i="4" s="1"/>
  <c r="G13" i="6" s="1"/>
  <c r="K17" i="3"/>
  <c r="K23" i="3" s="1"/>
  <c r="G12" i="6" s="1"/>
  <c r="K24" i="2"/>
  <c r="G11" i="6" s="1"/>
  <c r="G16" i="6" l="1"/>
</calcChain>
</file>

<file path=xl/sharedStrings.xml><?xml version="1.0" encoding="utf-8"?>
<sst xmlns="http://schemas.openxmlformats.org/spreadsheetml/2006/main" count="410" uniqueCount="147">
  <si>
    <t>(inventarizējamās sabiedrības nosaukums)</t>
  </si>
  <si>
    <t>(inventarizējamās struktūrvienības nosaukums)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</si>
  <si>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</si>
  <si>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</si>
  <si>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</si>
  <si>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</si>
  <si>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</si>
  <si>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</si>
  <si>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</si>
  <si>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</si>
  <si>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</si>
  <si>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</si>
  <si>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</si>
  <si>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</si>
  <si>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</si>
  <si>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</si>
  <si>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</si>
  <si>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</si>
  <si>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</si>
  <si>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</si>
  <si>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</si>
  <si>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</si>
  <si>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</si>
  <si>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</si>
  <si>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</si>
  <si>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</si>
  <si>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</si>
  <si>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</si>
  <si>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</si>
  <si>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</si>
  <si>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</si>
  <si>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</si>
  <si>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</si>
  <si>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</si>
  <si>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</si>
  <si>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</si>
  <si>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</si>
  <si>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</si>
  <si>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</si>
  <si>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</si>
  <si>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</si>
  <si>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</si>
  <si>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</si>
  <si>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</si>
  <si>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</si>
  <si>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</si>
  <si>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</si>
  <si>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</si>
  <si>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</si>
  <si>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</si>
  <si>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</si>
  <si>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j-i</t>
  </si>
  <si>
    <t>Aprēķinātā nodokļa starpības summa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</si>
  <si>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</si>
  <si>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</si>
  <si>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</si>
  <si>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</si>
  <si>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</si>
  <si>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</si>
  <si>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</si>
  <si>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>TABAKAS LAPAS</t>
  </si>
  <si>
    <t>Tabakas lapu nosaukums</t>
  </si>
  <si>
    <t xml:space="preserve">Tabakas lapu daudzums (g), kam jāpārrēķina nodokļa starpība </t>
  </si>
  <si>
    <t xml:space="preserve">Tabakas izstrādājumu nosaukums 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</si>
  <si>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</si>
  <si>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</si>
  <si>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</si>
  <si>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</si>
  <si>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>KARSĒJAMĀS TABAKAS</t>
  </si>
  <si>
    <t>2. Ja tabakas izstrādājumu uzskaite tiek veikta pēc uzskaites kodiem (numuriem), tad uzskaitījumu var veikt papildu kolonnā "b".</t>
  </si>
  <si>
    <t>4. Elektroniskajā dokumentā lūdzam aizpildīt tikai pelēkā krāsā iezīmētās ailes.</t>
  </si>
  <si>
    <t>Karsējamā tabaka</t>
  </si>
  <si>
    <t>Karsējamās tabakas  nosaukums</t>
  </si>
  <si>
    <t xml:space="preserve">Karsējamās tabakas daudzums (g), kam jāpārrēķina nodokļa starpība </t>
  </si>
  <si>
    <t>Nodoklis par karsējamo tabaku līdz likmju maiņai (EUR)</t>
  </si>
  <si>
    <t>Nodoklis par karsējamo tabaku pēc likmju maiņas (EUR)</t>
  </si>
  <si>
    <t>Nodoklis par tabakas lapām līdz likmju maiņai (EUR)</t>
  </si>
  <si>
    <t>Nodoklis par tabakas lapām pēc likmju maiņas (EUR)</t>
  </si>
  <si>
    <t>Nodoklis par smēķējamo tabaku līdz likmju maiņai (EUR)</t>
  </si>
  <si>
    <t>Nodoklis par smēķējamo tabaku pēc likmju maiņas (EUR)</t>
  </si>
  <si>
    <t>Nodoklis par smalki sagriezto tabaku līdz likmju maiņai (EUR)</t>
  </si>
  <si>
    <t>Nodoklis par smalki sagriezto tabaku pēc likmju maiņas (EUR)</t>
  </si>
  <si>
    <t xml:space="preserve"> 1.Tabulā,lūdzu ievadiet ailē "c" tabakas nosaukumu, ailē "d" un "f" inventarizācijas rezultātā fiksēto iepakojumu vienību skaitu un ailē "e" daudzumu vienā iepakojuma vienībā.</t>
  </si>
  <si>
    <t>Vienotais nodokļu konts</t>
  </si>
  <si>
    <t>LV33TREL1060000300000</t>
  </si>
  <si>
    <t>2.Gadījumā, ja atlikumā ir cigaretes ar cenu, kura nav norādīta tabulā, lūdzam, tabulu papildināt ar rindu, norādot attiecīgo cigarešu paciņas cenu, īpašu uzmanību pievēršot šajā tabulā iestrādātajām formulām.</t>
  </si>
  <si>
    <t>3. Ja vienai cigarešu cenai atbilst vairāki cigarešu nosaukumi, tad katrs no tiem jāatspoguļo atsevišķā, jaunizveidotā rindā.</t>
  </si>
  <si>
    <t>7. Ja cigarešu uzskaite tiek veikta pēc uzskaites kodiem (numuriem), tad uzskaitījumu var veikt papildu kolonnā "b".</t>
  </si>
  <si>
    <t>8. Zemāk lūdzam aizpildīt tikai pelēkā krāsā iezīmētās ailes.</t>
  </si>
  <si>
    <t>CIGAREŠU INVENTARIZĀCIJAS SARAKSTA Nr.</t>
  </si>
  <si>
    <t>TABULA Nr.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</si>
  <si>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</si>
  <si>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</si>
  <si>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</si>
  <si>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</si>
  <si>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</si>
  <si>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</si>
  <si>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</si>
  <si>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</si>
  <si>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(gab.)</t>
  </si>
  <si>
    <t>cigarešu skaits paciņā 
(gab.)</t>
  </si>
  <si>
    <t>maksimālā mazum-tirdzniecības cena par vienu cigarešu paciņu (EUR)</t>
  </si>
  <si>
    <t>cigarešu paciņu skaits (gab.)</t>
  </si>
  <si>
    <t>l</t>
  </si>
  <si>
    <t>m</t>
  </si>
  <si>
    <t>f-g</t>
  </si>
  <si>
    <t>h*k</t>
  </si>
  <si>
    <t>h*d</t>
  </si>
  <si>
    <t xml:space="preserve">Cigaretes
</t>
  </si>
  <si>
    <t>91,90/1000*h</t>
  </si>
  <si>
    <t>218,00/1000*h</t>
  </si>
  <si>
    <t>135,90/1000*
cigarešu 
skaits paciņā</t>
  </si>
  <si>
    <t>(104,00/1000*1+(e/d)*
(15/100))*d</t>
  </si>
  <si>
    <t>5. Pievienojot papildus rindas, pārliecinieties vai tajās darbojas iestrādātās formulas.</t>
  </si>
  <si>
    <t>2. Ja tabakas izstrādājumu uzskaite tiek veikta pēc uzskaites kodiem (numuriem), tad uzskaitījumu var veikt papildu ailē "b".</t>
  </si>
  <si>
    <t>2. Ja tabakas izstrādājumu uzskaite tiek veikta pēc uzskaites kodiem (numuriem), tad uzskaitījumu var veikt papildu aiļē "b".</t>
  </si>
  <si>
    <t xml:space="preserve"> Nodoklis par cigāru un cigarillu daudzumu līdz likmju maiņai (EUR)</t>
  </si>
  <si>
    <t>Nodoklis par cigāru un cigarillu daudzumu pēc likmju maiņas (EUR)</t>
  </si>
  <si>
    <r>
      <t xml:space="preserve">3. Ja iepakojumu vienību skaits ailē "f" ir  </t>
    </r>
    <r>
      <rPr>
        <sz val="12"/>
        <color theme="5" tint="-0.249977111117893"/>
        <rFont val="Arial"/>
        <family val="2"/>
        <charset val="186"/>
      </rPr>
      <t xml:space="preserve">≥ </t>
    </r>
    <r>
      <rPr>
        <sz val="12"/>
        <color theme="5" tint="-0.249977111117893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</si>
  <si>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X</t>
  </si>
  <si>
    <t>Aprēķinātā akcīzes nodokļa starpības summa kopā (EUR):</t>
  </si>
  <si>
    <r>
      <t xml:space="preserve">5. "i" ailē norādītā aprēķina formula </t>
    </r>
    <r>
      <rPr>
        <i/>
        <sz val="12"/>
        <color theme="5" tint="-0.249977111117893"/>
        <rFont val="Times New Roman"/>
        <family val="1"/>
        <charset val="186"/>
      </rPr>
      <t>135,90/1000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4,25 EUR (ja paciņā ir 20 cigaretes).</t>
    </r>
  </si>
  <si>
    <r>
      <t xml:space="preserve">6. "j" ailē norādītā aprēķina formula </t>
    </r>
    <r>
      <rPr>
        <i/>
        <sz val="12"/>
        <color theme="5" tint="-0.249977111117893"/>
        <rFont val="Times New Roman"/>
        <family val="1"/>
        <charset val="186"/>
      </rPr>
      <t>156,30/1000</t>
    </r>
    <r>
      <rPr>
        <sz val="12"/>
        <color theme="5" tint="-0.249977111117893"/>
        <rFont val="Times New Roman"/>
        <family val="1"/>
        <charset val="186"/>
      </rPr>
      <t>*</t>
    </r>
    <r>
      <rPr>
        <i/>
        <sz val="12"/>
        <color theme="5" tint="-0.249977111117893"/>
        <rFont val="Times New Roman"/>
        <family val="1"/>
        <charset val="186"/>
      </rPr>
      <t xml:space="preserve">cigarešu skaits paciņā </t>
    </r>
    <r>
      <rPr>
        <sz val="12"/>
        <color theme="5" tint="-0.249977111117893"/>
        <rFont val="Times New Roman"/>
        <family val="1"/>
        <charset val="186"/>
      </rPr>
      <t>attiecas tikai uz to cigarešu kategoriju, uz kuru akcīzes nodokļa markām norādītā MMC ir vienāda vai mazāka 4,85 EUR (ja paciņā ir 20 cigaretes).</t>
    </r>
  </si>
  <si>
    <t>156,30/1000*
cigarešu 
skaits paciņā</t>
  </si>
  <si>
    <t>(119,60/1000*1+(e/d)*
(15/100))*d</t>
  </si>
  <si>
    <t>Nodoklis par 1000 gab. līdz likmju maiņai  - EUR 126,70</t>
  </si>
  <si>
    <t>Nodoklis par 1000 gab. pēc likmju maiņas - EUR 164,70</t>
  </si>
  <si>
    <t>126,70/1000*h</t>
  </si>
  <si>
    <t>164,7/1000*h</t>
  </si>
  <si>
    <t>Nodoklis par 1000 gramiem līdz likmju maiņai  - EUR 91,90</t>
  </si>
  <si>
    <t>Nodoklis par 1000 gramiem pēc likmju maiņas - EUR 105,70</t>
  </si>
  <si>
    <t>105,70/1000*h</t>
  </si>
  <si>
    <t>Laika periodā starp nodokļa likmes maiņas un inventarizācijas dienu saņemto iepakojumu vienību skaits  (gab.)</t>
  </si>
  <si>
    <t>Nodoklis par 1000 gramiem līdz likmju maiņai  - EUR 218,00</t>
  </si>
  <si>
    <t>Nodoklis par 1000 gramiem pēc likmju maiņas - EUR 251,00</t>
  </si>
  <si>
    <t>251,00/1000*h</t>
  </si>
  <si>
    <t>*cigaretēm, cigāriem un cigarillām - gabalos; smalki sagrieztai tabakai cigarešu uztīšanai, citai smēķējamai tabakai, tabakas lapām un karsējamai tabakai - gramos.</t>
  </si>
  <si>
    <t>1.Norādot ailē "c" konkrēto cigarešu nosaukumu, lūdzam ievadīt ailē "f" un "g" inventarizācijas rezultātā fiksēto cigarešu paciņu skaitu atbilstoši ailē "e" norādītajai mazumtirdzniecības cenai.</t>
  </si>
  <si>
    <t>4. Ja "f" ailē norādītais cigarešu paciņu skaits ir mazāks vai vienāds par "g" ailē norādīto, tad "h" ailē cigarešu paciņu skaits netiek aprēķināts, un šādā gadījumā arī "l" aile ir tukša.</t>
  </si>
  <si>
    <t>1. Tabulā, lūdzu ievadiet ailē "c" cigāru/cigarillu nosaukumu, ailē "d" un "f" inventarizācijas rezultātā fiksēto iepakojumu vienību skaitu un ailē "e" daudzumu vienā iepakojuma vienībā.</t>
  </si>
  <si>
    <t>1. Tabulā, lūdzu ievadiet ailē "c" tabakas nosaukumu, ailē "d" un "f" inventarizācijas rezultātā fiksēto iepakojumu vienību skaitu un ailē "e" daudzumu vienā iepakojuma vienībā.</t>
  </si>
  <si>
    <r>
      <t xml:space="preserve">3. Ja iepakojumu vienību skaits ailē "f" ir  </t>
    </r>
    <r>
      <rPr>
        <sz val="12"/>
        <color theme="5" tint="-0.249977111117893"/>
        <rFont val="Arial"/>
        <family val="2"/>
        <charset val="186"/>
      </rPr>
      <t xml:space="preserve">≥ </t>
    </r>
    <r>
      <rPr>
        <sz val="12"/>
        <color theme="5" tint="-0.249977111117893"/>
        <rFont val="Times New Roman"/>
        <family val="1"/>
        <charset val="186"/>
      </rPr>
      <t>nekā ailē "d", tad "g" ailē iepakojuma vienību skaits, kam jāmaina likme, netiek aprēķināts, šādā gadījumā arī "k" aile ir tukša.</t>
    </r>
  </si>
  <si>
    <t>1. Tabulā, lūdzu ievadiet ailē "c" tabakas lapu nosaukumu, ailē "d" un "f" inventarizācijas rezultātā fiksēto iepakojumu vienību skaitu un ailē "e" daudzumu vienā iepakojuma vienībā.</t>
  </si>
  <si>
    <t>1. Tabulā, lūdzu ievadiet ailē "c" karsējamās tabakas nosaukumu, ailē "d" un "f" inventarizācijas rezultātā fiksēto iepakojumu vienību skaitu un ailē "e" daudzumu vienā iepakojuma vienībā.</t>
  </si>
  <si>
    <t>1. Tabula aizpildās automātiski, izmantojot datus no iepriekš aizpildītajiem inventarizācijas sarakstiem (šī dokumenta lapiņas "Cigaretes", "Cigāri un cigarillas", "Smalki sagriezta tabaka", "Smēķējamā tabaka", "Tabakas lapas" un "Karsējamā tabaka").</t>
  </si>
  <si>
    <t>Aprēķinu sagatavoja:</t>
  </si>
  <si>
    <t>Sagatavots: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</si>
</sst>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theme="5" tint="-0.249977111117893"/>
      <name val="Times New Roman"/>
      <family val="1"/>
      <charset val="186"/>
    </font>
    <font>
      <sz val="10"/>
      <color theme="5" tint="-0.249977111117893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sz val="12"/>
      <color theme="5" tint="-0.249977111117893"/>
      <name val="Arial"/>
      <family val="2"/>
      <charset val="186"/>
    </font>
    <font>
      <i/>
      <sz val="12"/>
      <color theme="5" tint="-0.249977111117893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3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2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3" fillId="0" borderId="0" xfId="0" applyFont="1"/>
    <xf numFmtId="3" fontId="2" fillId="0" borderId="0" xfId="1" applyNumberFormat="1" applyFont="1"/>
    <xf numFmtId="4" fontId="2" fillId="0" borderId="0" xfId="1" applyNumberFormat="1" applyFont="1"/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0" fontId="12" fillId="0" borderId="0" xfId="1" applyFont="1" applyAlignment="1">
      <alignment wrapText="1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0" fontId="0" fillId="3" borderId="20" xfId="0" applyFill="1" applyBorder="1"/>
    <xf numFmtId="0" fontId="0" fillId="3" borderId="11" xfId="0" applyFill="1" applyBorder="1"/>
    <xf numFmtId="0" fontId="0" fillId="3" borderId="31" xfId="0" applyFill="1" applyBorder="1"/>
    <xf numFmtId="0" fontId="14" fillId="0" borderId="0" xfId="1" applyFont="1" applyFill="1" applyAlignment="1">
      <alignment horizontal="left" wrapText="1"/>
    </xf>
    <xf numFmtId="0" fontId="2" fillId="3" borderId="29" xfId="1" applyNumberFormat="1" applyFont="1" applyFill="1" applyBorder="1" applyAlignment="1">
      <alignment horizontal="right"/>
    </xf>
    <xf numFmtId="0" fontId="0" fillId="3" borderId="2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31" xfId="0" applyFill="1" applyBorder="1" applyAlignment="1">
      <alignment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2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5" fillId="0" borderId="0" xfId="1" applyFont="1" applyAlignment="1"/>
    <xf numFmtId="0" fontId="2" fillId="0" borderId="2" xfId="1" applyFont="1" applyBorder="1" applyAlignment="1">
      <alignment horizontal="center" vertical="top"/>
    </xf>
    <xf numFmtId="0" fontId="5" fillId="0" borderId="0" xfId="1" applyFont="1" applyAlignment="1">
      <alignment horizontal="left"/>
    </xf>
    <xf numFmtId="49" fontId="8" fillId="0" borderId="0" xfId="1" applyNumberFormat="1" applyFont="1" applyBorder="1" applyAlignment="1">
      <alignment vertical="center" wrapText="1"/>
    </xf>
    <xf numFmtId="0" fontId="8" fillId="0" borderId="0" xfId="1" applyNumberFormat="1" applyFont="1" applyAlignment="1">
      <alignment wrapText="1"/>
    </xf>
    <xf numFmtId="49" fontId="5" fillId="0" borderId="0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3" fillId="0" borderId="0" xfId="1" applyFont="1" applyAlignment="1"/>
    <xf numFmtId="2" fontId="3" fillId="0" borderId="0" xfId="1" applyNumberFormat="1" applyFont="1" applyBorder="1" applyAlignment="1"/>
    <xf numFmtId="2" fontId="3" fillId="0" borderId="0" xfId="1" applyNumberFormat="1" applyFont="1" applyAlignment="1"/>
    <xf numFmtId="0" fontId="2" fillId="0" borderId="0" xfId="1" applyFont="1" applyBorder="1" applyAlignment="1"/>
    <xf numFmtId="0" fontId="3" fillId="0" borderId="0" xfId="1" applyFont="1" applyBorder="1"/>
    <xf numFmtId="0" fontId="2" fillId="0" borderId="2" xfId="1" applyFont="1" applyBorder="1" applyAlignment="1"/>
    <xf numFmtId="0" fontId="7" fillId="0" borderId="13" xfId="1" applyFont="1" applyFill="1" applyBorder="1" applyAlignment="1">
      <alignment horizontal="center" vertical="center" wrapText="1"/>
    </xf>
    <xf numFmtId="2" fontId="7" fillId="0" borderId="36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32" xfId="1" applyFont="1" applyBorder="1"/>
    <xf numFmtId="0" fontId="2" fillId="3" borderId="33" xfId="1" applyFont="1" applyFill="1" applyBorder="1"/>
    <xf numFmtId="0" fontId="2" fillId="3" borderId="37" xfId="1" applyFont="1" applyFill="1" applyBorder="1" applyAlignment="1">
      <alignment horizontal="right"/>
    </xf>
    <xf numFmtId="0" fontId="2" fillId="0" borderId="6" xfId="1" applyFont="1" applyBorder="1"/>
    <xf numFmtId="0" fontId="2" fillId="3" borderId="13" xfId="1" applyFont="1" applyFill="1" applyBorder="1"/>
    <xf numFmtId="0" fontId="2" fillId="3" borderId="39" xfId="1" applyFont="1" applyFill="1" applyBorder="1" applyAlignment="1">
      <alignment horizontal="right"/>
    </xf>
    <xf numFmtId="2" fontId="4" fillId="0" borderId="17" xfId="1" applyNumberFormat="1" applyFont="1" applyBorder="1" applyAlignment="1">
      <alignment horizontal="right"/>
    </xf>
    <xf numFmtId="2" fontId="2" fillId="0" borderId="0" xfId="1" applyNumberFormat="1" applyFont="1"/>
    <xf numFmtId="2" fontId="2" fillId="0" borderId="1" xfId="1" applyNumberFormat="1" applyFont="1" applyBorder="1"/>
    <xf numFmtId="0" fontId="2" fillId="0" borderId="0" xfId="1" applyFont="1" applyBorder="1" applyAlignment="1">
      <alignment horizontal="left" vertical="top"/>
    </xf>
    <xf numFmtId="0" fontId="0" fillId="0" borderId="0" xfId="0" applyBorder="1"/>
    <xf numFmtId="2" fontId="7" fillId="0" borderId="8" xfId="1" applyNumberFormat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>
      <alignment horizontal="center" vertical="center" wrapText="1"/>
    </xf>
    <xf numFmtId="0" fontId="7" fillId="0" borderId="44" xfId="1" applyFont="1" applyFill="1" applyBorder="1" applyAlignment="1">
      <alignment horizontal="center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3" fontId="2" fillId="3" borderId="32" xfId="1" applyNumberFormat="1" applyFont="1" applyFill="1" applyBorder="1" applyAlignment="1">
      <alignment horizontal="right"/>
    </xf>
    <xf numFmtId="3" fontId="2" fillId="3" borderId="37" xfId="1" applyNumberFormat="1" applyFon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3" fontId="2" fillId="3" borderId="39" xfId="1" applyNumberFormat="1" applyFont="1" applyFill="1" applyBorder="1" applyAlignment="1">
      <alignment horizontal="right"/>
    </xf>
    <xf numFmtId="3" fontId="2" fillId="3" borderId="42" xfId="1" applyNumberFormat="1" applyFont="1" applyFill="1" applyBorder="1" applyAlignment="1">
      <alignment horizontal="right"/>
    </xf>
    <xf numFmtId="3" fontId="2" fillId="3" borderId="52" xfId="1" applyNumberFormat="1" applyFont="1" applyFill="1" applyBorder="1" applyAlignment="1">
      <alignment horizontal="right"/>
    </xf>
    <xf numFmtId="3" fontId="2" fillId="3" borderId="53" xfId="1" applyNumberFormat="1" applyFont="1" applyFill="1" applyBorder="1" applyAlignment="1">
      <alignment horizontal="right"/>
    </xf>
    <xf numFmtId="3" fontId="2" fillId="3" borderId="35" xfId="1" applyNumberFormat="1" applyFont="1" applyFill="1" applyBorder="1" applyAlignment="1">
      <alignment horizontal="right"/>
    </xf>
    <xf numFmtId="3" fontId="2" fillId="3" borderId="50" xfId="1" applyNumberFormat="1" applyFont="1" applyFill="1" applyBorder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3" fontId="2" fillId="3" borderId="23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3" fontId="2" fillId="3" borderId="40" xfId="1" applyNumberFormat="1" applyFont="1" applyFill="1" applyBorder="1" applyAlignment="1">
      <alignment horizontal="right"/>
    </xf>
    <xf numFmtId="3" fontId="2" fillId="3" borderId="55" xfId="1" applyNumberFormat="1" applyFont="1" applyFill="1" applyBorder="1" applyAlignment="1">
      <alignment horizontal="right"/>
    </xf>
    <xf numFmtId="3" fontId="2" fillId="3" borderId="56" xfId="1" applyNumberFormat="1" applyFont="1" applyFill="1" applyBorder="1" applyAlignment="1">
      <alignment horizontal="right"/>
    </xf>
    <xf numFmtId="3" fontId="4" fillId="0" borderId="21" xfId="1" applyNumberFormat="1" applyFont="1" applyBorder="1" applyAlignment="1">
      <alignment horizontal="right"/>
    </xf>
    <xf numFmtId="0" fontId="7" fillId="0" borderId="57" xfId="1" applyFont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 wrapText="1"/>
    </xf>
    <xf numFmtId="2" fontId="7" fillId="0" borderId="58" xfId="1" applyNumberFormat="1" applyFont="1" applyBorder="1" applyAlignment="1">
      <alignment horizontal="center" vertical="center" wrapText="1"/>
    </xf>
    <xf numFmtId="0" fontId="2" fillId="3" borderId="15" xfId="1" applyNumberFormat="1" applyFont="1" applyFill="1" applyBorder="1" applyAlignment="1">
      <alignment horizontal="right"/>
    </xf>
    <xf numFmtId="0" fontId="2" fillId="3" borderId="20" xfId="1" applyNumberFormat="1" applyFont="1" applyFill="1" applyBorder="1" applyAlignment="1">
      <alignment horizontal="right"/>
    </xf>
    <xf numFmtId="0" fontId="2" fillId="3" borderId="12" xfId="1" applyNumberFormat="1" applyFont="1" applyFill="1" applyBorder="1" applyAlignment="1">
      <alignment horizontal="right"/>
    </xf>
    <xf numFmtId="0" fontId="2" fillId="3" borderId="25" xfId="1" applyNumberFormat="1" applyFont="1" applyFill="1" applyBorder="1" applyAlignment="1">
      <alignment horizontal="right"/>
    </xf>
    <xf numFmtId="0" fontId="2" fillId="3" borderId="32" xfId="1" applyNumberFormat="1" applyFont="1" applyFill="1" applyBorder="1" applyAlignment="1">
      <alignment horizontal="right"/>
    </xf>
    <xf numFmtId="0" fontId="2" fillId="3" borderId="37" xfId="1" applyNumberFormat="1" applyFont="1" applyFill="1" applyBorder="1" applyAlignment="1">
      <alignment horizontal="right"/>
    </xf>
    <xf numFmtId="0" fontId="2" fillId="3" borderId="5" xfId="1" applyNumberFormat="1" applyFont="1" applyFill="1" applyBorder="1" applyAlignment="1">
      <alignment horizontal="right"/>
    </xf>
    <xf numFmtId="0" fontId="2" fillId="3" borderId="40" xfId="1" applyNumberFormat="1" applyFont="1" applyFill="1" applyBorder="1" applyAlignment="1">
      <alignment horizontal="right"/>
    </xf>
    <xf numFmtId="0" fontId="2" fillId="3" borderId="48" xfId="1" applyNumberFormat="1" applyFont="1" applyFill="1" applyBorder="1" applyAlignment="1">
      <alignment horizontal="right"/>
    </xf>
    <xf numFmtId="0" fontId="2" fillId="3" borderId="28" xfId="1" applyNumberFormat="1" applyFon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2" fillId="3" borderId="45" xfId="1" applyFont="1" applyFill="1" applyBorder="1" applyAlignment="1">
      <alignment horizontal="right"/>
    </xf>
    <xf numFmtId="3" fontId="2" fillId="0" borderId="20" xfId="1" applyNumberFormat="1" applyFont="1" applyBorder="1" applyAlignment="1">
      <alignment horizontal="right"/>
    </xf>
    <xf numFmtId="3" fontId="2" fillId="0" borderId="25" xfId="1" applyNumberFormat="1" applyFont="1" applyBorder="1" applyAlignment="1">
      <alignment horizontal="right"/>
    </xf>
    <xf numFmtId="3" fontId="2" fillId="0" borderId="42" xfId="1" applyNumberFormat="1" applyFont="1" applyBorder="1" applyAlignment="1">
      <alignment horizontal="right"/>
    </xf>
    <xf numFmtId="3" fontId="2" fillId="0" borderId="19" xfId="1" applyNumberFormat="1" applyFont="1" applyBorder="1" applyAlignment="1">
      <alignment horizontal="right"/>
    </xf>
    <xf numFmtId="4" fontId="4" fillId="0" borderId="18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0" fontId="4" fillId="0" borderId="7" xfId="1" applyNumberFormat="1" applyFont="1" applyBorder="1" applyAlignment="1">
      <alignment horizontal="right"/>
    </xf>
    <xf numFmtId="4" fontId="2" fillId="0" borderId="38" xfId="1" applyNumberFormat="1" applyFont="1" applyFill="1" applyBorder="1" applyAlignment="1">
      <alignment horizontal="right"/>
    </xf>
    <xf numFmtId="4" fontId="2" fillId="0" borderId="37" xfId="1" applyNumberFormat="1" applyFont="1" applyFill="1" applyBorder="1" applyAlignment="1">
      <alignment horizontal="right"/>
    </xf>
    <xf numFmtId="3" fontId="2" fillId="0" borderId="20" xfId="1" applyNumberFormat="1" applyFont="1" applyFill="1" applyBorder="1"/>
    <xf numFmtId="4" fontId="2" fillId="0" borderId="30" xfId="1" applyNumberFormat="1" applyFont="1" applyFill="1" applyBorder="1" applyAlignment="1">
      <alignment horizontal="right"/>
    </xf>
    <xf numFmtId="2" fontId="7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/>
    <xf numFmtId="3" fontId="7" fillId="0" borderId="60" xfId="1" applyNumberFormat="1" applyFont="1" applyBorder="1" applyAlignment="1">
      <alignment horizontal="center" vertical="center" wrapText="1"/>
    </xf>
    <xf numFmtId="1" fontId="4" fillId="0" borderId="17" xfId="1" applyNumberFormat="1" applyFont="1" applyBorder="1" applyAlignment="1">
      <alignment horizontal="center"/>
    </xf>
    <xf numFmtId="3" fontId="7" fillId="0" borderId="31" xfId="1" applyNumberFormat="1" applyFont="1" applyBorder="1" applyAlignment="1">
      <alignment horizontal="center" vertical="center" wrapText="1"/>
    </xf>
    <xf numFmtId="3" fontId="2" fillId="6" borderId="11" xfId="1" applyNumberFormat="1" applyFont="1" applyFill="1" applyBorder="1" applyAlignment="1"/>
    <xf numFmtId="1" fontId="4" fillId="0" borderId="7" xfId="1" applyNumberFormat="1" applyFont="1" applyBorder="1" applyAlignment="1">
      <alignment horizontal="center"/>
    </xf>
    <xf numFmtId="0" fontId="2" fillId="0" borderId="5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5" xfId="1" applyFont="1" applyFill="1" applyBorder="1" applyAlignment="1">
      <alignment horizontal="right"/>
    </xf>
    <xf numFmtId="0" fontId="2" fillId="0" borderId="6" xfId="1" applyFont="1" applyFill="1" applyBorder="1" applyAlignment="1">
      <alignment horizontal="right"/>
    </xf>
    <xf numFmtId="0" fontId="2" fillId="0" borderId="32" xfId="1" applyFont="1" applyFill="1" applyBorder="1" applyAlignment="1">
      <alignment horizontal="right"/>
    </xf>
    <xf numFmtId="0" fontId="2" fillId="0" borderId="43" xfId="1" applyFont="1" applyFill="1" applyBorder="1" applyAlignment="1">
      <alignment horizontal="right"/>
    </xf>
    <xf numFmtId="0" fontId="0" fillId="0" borderId="0" xfId="0" applyAlignment="1">
      <alignment vertical="center"/>
    </xf>
    <xf numFmtId="0" fontId="17" fillId="0" borderId="0" xfId="0" applyFont="1"/>
    <xf numFmtId="3" fontId="4" fillId="0" borderId="21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2" fontId="4" fillId="0" borderId="18" xfId="1" applyNumberFormat="1" applyFont="1" applyFill="1" applyBorder="1" applyAlignment="1">
      <alignment horizontal="center"/>
    </xf>
    <xf numFmtId="2" fontId="4" fillId="0" borderId="10" xfId="1" applyNumberFormat="1" applyFont="1" applyFill="1" applyBorder="1" applyAlignment="1">
      <alignment horizontal="center"/>
    </xf>
    <xf numFmtId="0" fontId="4" fillId="0" borderId="22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4" fontId="4" fillId="0" borderId="7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4" fillId="0" borderId="7" xfId="1" applyNumberFormat="1" applyFont="1" applyFill="1" applyBorder="1" applyAlignment="1">
      <alignment horizontal="right"/>
    </xf>
    <xf numFmtId="0" fontId="4" fillId="0" borderId="7" xfId="1" applyNumberFormat="1" applyFont="1" applyFill="1" applyBorder="1" applyAlignment="1">
      <alignment horizontal="center"/>
    </xf>
    <xf numFmtId="0" fontId="4" fillId="0" borderId="18" xfId="1" applyNumberFormat="1" applyFont="1" applyFill="1" applyBorder="1" applyAlignment="1">
      <alignment horizontal="center"/>
    </xf>
    <xf numFmtId="3" fontId="7" fillId="0" borderId="1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/>
    <xf numFmtId="49" fontId="3" fillId="0" borderId="0" xfId="1" applyNumberFormat="1" applyFont="1" applyFill="1" applyBorder="1" applyAlignment="1"/>
    <xf numFmtId="0" fontId="5" fillId="0" borderId="0" xfId="1" applyFont="1" applyFill="1" applyAlignment="1">
      <alignment horizontal="left"/>
    </xf>
    <xf numFmtId="2" fontId="2" fillId="0" borderId="0" xfId="1" applyNumberFormat="1" applyFont="1" applyFill="1"/>
    <xf numFmtId="2" fontId="2" fillId="0" borderId="1" xfId="1" applyNumberFormat="1" applyFont="1" applyFill="1" applyBorder="1" applyAlignment="1"/>
    <xf numFmtId="0" fontId="21" fillId="4" borderId="0" xfId="1" applyFont="1" applyFill="1"/>
    <xf numFmtId="0" fontId="22" fillId="0" borderId="0" xfId="0" applyFont="1"/>
    <xf numFmtId="0" fontId="23" fillId="4" borderId="0" xfId="1" applyFont="1" applyFill="1"/>
    <xf numFmtId="2" fontId="7" fillId="0" borderId="39" xfId="1" applyNumberFormat="1" applyFont="1" applyBorder="1" applyAlignment="1" applyProtection="1">
      <alignment vertical="center"/>
      <protection locked="0"/>
    </xf>
    <xf numFmtId="2" fontId="7" fillId="0" borderId="50" xfId="1" applyNumberFormat="1" applyFont="1" applyBorder="1" applyAlignment="1" applyProtection="1">
      <alignment vertical="center"/>
      <protection locked="0"/>
    </xf>
    <xf numFmtId="2" fontId="16" fillId="0" borderId="22" xfId="1" applyNumberFormat="1" applyFont="1" applyBorder="1" applyAlignment="1" applyProtection="1">
      <alignment vertical="center"/>
      <protection locked="0"/>
    </xf>
    <xf numFmtId="4" fontId="7" fillId="0" borderId="40" xfId="1" applyNumberFormat="1" applyFont="1" applyBorder="1" applyAlignment="1">
      <alignment horizontal="right" vertical="top" wrapText="1"/>
    </xf>
    <xf numFmtId="0" fontId="7" fillId="7" borderId="4" xfId="1" applyFont="1" applyFill="1" applyBorder="1" applyAlignment="1" applyProtection="1">
      <alignment horizontal="center" vertical="center" wrapText="1"/>
      <protection locked="0"/>
    </xf>
    <xf numFmtId="0" fontId="5" fillId="7" borderId="4" xfId="1" applyFont="1" applyFill="1" applyBorder="1" applyAlignment="1">
      <alignment horizontal="center" vertical="center" wrapText="1"/>
    </xf>
    <xf numFmtId="0" fontId="5" fillId="7" borderId="22" xfId="1" applyFont="1" applyFill="1" applyBorder="1" applyAlignment="1">
      <alignment horizontal="center" vertical="top" wrapText="1"/>
    </xf>
    <xf numFmtId="3" fontId="7" fillId="0" borderId="3" xfId="1" applyNumberFormat="1" applyFont="1" applyBorder="1" applyAlignment="1">
      <alignment horizontal="right" vertical="center" wrapText="1"/>
    </xf>
    <xf numFmtId="3" fontId="7" fillId="0" borderId="13" xfId="1" applyNumberFormat="1" applyFont="1" applyBorder="1" applyAlignment="1">
      <alignment horizontal="right" vertical="center"/>
    </xf>
    <xf numFmtId="3" fontId="7" fillId="0" borderId="61" xfId="1" applyNumberFormat="1" applyFont="1" applyBorder="1" applyAlignment="1">
      <alignment horizontal="right" vertical="center"/>
    </xf>
    <xf numFmtId="0" fontId="10" fillId="0" borderId="26" xfId="1" applyFont="1" applyBorder="1" applyAlignment="1">
      <alignment horizontal="center" vertical="center"/>
    </xf>
    <xf numFmtId="2" fontId="10" fillId="0" borderId="57" xfId="1" applyNumberFormat="1" applyFont="1" applyBorder="1" applyAlignment="1">
      <alignment horizontal="center" vertical="center" wrapText="1"/>
    </xf>
    <xf numFmtId="2" fontId="10" fillId="6" borderId="46" xfId="1" applyNumberFormat="1" applyFont="1" applyFill="1" applyBorder="1" applyAlignment="1">
      <alignment horizontal="center" vertical="center" wrapText="1"/>
    </xf>
    <xf numFmtId="2" fontId="10" fillId="0" borderId="63" xfId="1" applyNumberFormat="1" applyFont="1" applyFill="1" applyBorder="1" applyAlignment="1">
      <alignment horizontal="center" vertical="center" wrapText="1"/>
    </xf>
    <xf numFmtId="2" fontId="10" fillId="0" borderId="62" xfId="1" applyNumberFormat="1" applyFont="1" applyFill="1" applyBorder="1" applyAlignment="1">
      <alignment horizontal="center" vertical="center" wrapText="1"/>
    </xf>
    <xf numFmtId="2" fontId="10" fillId="0" borderId="57" xfId="1" applyNumberFormat="1" applyFont="1" applyBorder="1" applyAlignment="1">
      <alignment horizontal="center" vertical="center"/>
    </xf>
    <xf numFmtId="2" fontId="10" fillId="0" borderId="58" xfId="1" applyNumberFormat="1" applyFont="1" applyBorder="1" applyAlignment="1">
      <alignment horizontal="center" vertical="center"/>
    </xf>
    <xf numFmtId="2" fontId="10" fillId="0" borderId="26" xfId="1" applyNumberFormat="1" applyFont="1" applyBorder="1" applyAlignment="1">
      <alignment horizontal="center" vertical="center"/>
    </xf>
    <xf numFmtId="4" fontId="2" fillId="5" borderId="13" xfId="1" applyNumberFormat="1" applyFont="1" applyFill="1" applyBorder="1" applyAlignment="1">
      <alignment horizontal="right" vertical="center" wrapText="1"/>
    </xf>
    <xf numFmtId="4" fontId="2" fillId="5" borderId="33" xfId="1" applyNumberFormat="1" applyFont="1" applyFill="1" applyBorder="1" applyAlignment="1">
      <alignment horizontal="right" vertical="center" wrapText="1"/>
    </xf>
    <xf numFmtId="4" fontId="2" fillId="0" borderId="34" xfId="1" applyNumberFormat="1" applyFont="1" applyFill="1" applyBorder="1" applyAlignment="1">
      <alignment horizontal="right"/>
    </xf>
    <xf numFmtId="4" fontId="2" fillId="0" borderId="14" xfId="1" applyNumberFormat="1" applyFont="1" applyFill="1" applyBorder="1" applyAlignment="1">
      <alignment horizontal="right"/>
    </xf>
    <xf numFmtId="3" fontId="2" fillId="0" borderId="11" xfId="1" applyNumberFormat="1" applyFont="1" applyFill="1" applyBorder="1"/>
    <xf numFmtId="4" fontId="2" fillId="0" borderId="3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/>
    </xf>
    <xf numFmtId="4" fontId="2" fillId="0" borderId="39" xfId="1" applyNumberFormat="1" applyFont="1" applyFill="1" applyBorder="1" applyAlignment="1">
      <alignment horizontal="right"/>
    </xf>
    <xf numFmtId="3" fontId="2" fillId="3" borderId="64" xfId="1" applyNumberFormat="1" applyFont="1" applyFill="1" applyBorder="1" applyAlignment="1">
      <alignment horizontal="right"/>
    </xf>
    <xf numFmtId="3" fontId="4" fillId="0" borderId="32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0" fontId="2" fillId="3" borderId="61" xfId="1" applyFont="1" applyFill="1" applyBorder="1"/>
    <xf numFmtId="0" fontId="2" fillId="3" borderId="50" xfId="1" applyFont="1" applyFill="1" applyBorder="1" applyAlignment="1">
      <alignment horizontal="right"/>
    </xf>
    <xf numFmtId="3" fontId="2" fillId="0" borderId="35" xfId="1" applyNumberFormat="1" applyFont="1" applyBorder="1" applyAlignment="1">
      <alignment horizontal="right"/>
    </xf>
    <xf numFmtId="4" fontId="2" fillId="5" borderId="61" xfId="1" applyNumberFormat="1" applyFont="1" applyFill="1" applyBorder="1" applyAlignment="1">
      <alignment horizontal="right" vertical="center" wrapText="1"/>
    </xf>
    <xf numFmtId="4" fontId="2" fillId="0" borderId="41" xfId="1" applyNumberFormat="1" applyFont="1" applyFill="1" applyBorder="1" applyAlignment="1">
      <alignment horizontal="right"/>
    </xf>
    <xf numFmtId="4" fontId="2" fillId="0" borderId="36" xfId="1" applyNumberFormat="1" applyFont="1" applyFill="1" applyBorder="1" applyAlignment="1">
      <alignment horizontal="right"/>
    </xf>
    <xf numFmtId="4" fontId="2" fillId="0" borderId="35" xfId="1" applyNumberFormat="1" applyFont="1" applyFill="1" applyBorder="1" applyAlignment="1">
      <alignment horizontal="right"/>
    </xf>
    <xf numFmtId="4" fontId="2" fillId="0" borderId="50" xfId="1" applyNumberFormat="1" applyFont="1" applyFill="1" applyBorder="1" applyAlignment="1">
      <alignment horizontal="right"/>
    </xf>
    <xf numFmtId="3" fontId="2" fillId="0" borderId="65" xfId="1" applyNumberFormat="1" applyFont="1" applyFill="1" applyBorder="1"/>
    <xf numFmtId="2" fontId="4" fillId="0" borderId="21" xfId="1" applyNumberFormat="1" applyFont="1" applyFill="1" applyBorder="1" applyAlignment="1">
      <alignment horizontal="center"/>
    </xf>
    <xf numFmtId="2" fontId="4" fillId="0" borderId="8" xfId="1" applyNumberFormat="1" applyFont="1" applyFill="1" applyBorder="1" applyAlignment="1">
      <alignment horizontal="center"/>
    </xf>
    <xf numFmtId="3" fontId="2" fillId="6" borderId="26" xfId="1" applyNumberFormat="1" applyFont="1" applyFill="1" applyBorder="1" applyAlignment="1"/>
    <xf numFmtId="1" fontId="4" fillId="0" borderId="25" xfId="1" applyNumberFormat="1" applyFont="1" applyBorder="1" applyAlignment="1">
      <alignment horizontal="center"/>
    </xf>
    <xf numFmtId="3" fontId="2" fillId="6" borderId="31" xfId="1" applyNumberFormat="1" applyFont="1" applyFill="1" applyBorder="1" applyAlignment="1"/>
    <xf numFmtId="0" fontId="2" fillId="0" borderId="2" xfId="1" applyFont="1" applyBorder="1" applyAlignment="1">
      <alignment horizontal="center" vertical="top"/>
    </xf>
    <xf numFmtId="2" fontId="2" fillId="0" borderId="2" xfId="1" applyNumberFormat="1" applyFont="1" applyFill="1" applyBorder="1" applyAlignment="1">
      <alignment horizontal="center" vertical="top"/>
    </xf>
    <xf numFmtId="0" fontId="5" fillId="0" borderId="0" xfId="1" applyFont="1" applyAlignment="1"/>
    <xf numFmtId="0" fontId="5" fillId="0" borderId="1" xfId="1" applyFont="1" applyBorder="1" applyAlignment="1">
      <alignment horizontal="center"/>
    </xf>
    <xf numFmtId="0" fontId="7" fillId="0" borderId="2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2" fontId="7" fillId="0" borderId="32" xfId="1" applyNumberFormat="1" applyFont="1" applyBorder="1" applyAlignment="1">
      <alignment horizontal="center" vertical="center" wrapText="1"/>
    </xf>
    <xf numFmtId="2" fontId="7" fillId="0" borderId="37" xfId="1" applyNumberFormat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7" fillId="0" borderId="39" xfId="1" applyNumberFormat="1" applyFont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39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Border="1" applyAlignment="1">
      <alignment horizontal="center" vertical="center" wrapText="1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43" xfId="1" applyNumberFormat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2" fontId="7" fillId="0" borderId="59" xfId="1" applyNumberFormat="1" applyFont="1" applyFill="1" applyBorder="1" applyAlignment="1">
      <alignment horizontal="center" vertical="center" wrapText="1"/>
    </xf>
    <xf numFmtId="2" fontId="7" fillId="0" borderId="45" xfId="1" applyNumberFormat="1" applyFont="1" applyFill="1" applyBorder="1" applyAlignment="1">
      <alignment horizontal="center" vertical="center" wrapText="1"/>
    </xf>
    <xf numFmtId="0" fontId="10" fillId="0" borderId="57" xfId="1" applyFont="1" applyBorder="1" applyAlignment="1">
      <alignment horizontal="right" vertical="center"/>
    </xf>
    <xf numFmtId="0" fontId="10" fillId="0" borderId="27" xfId="1" applyFont="1" applyBorder="1" applyAlignment="1">
      <alignment horizontal="right" vertical="center"/>
    </xf>
    <xf numFmtId="0" fontId="10" fillId="0" borderId="62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18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2" fontId="7" fillId="0" borderId="34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7" fillId="0" borderId="3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3" fontId="7" fillId="0" borderId="32" xfId="1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3" fontId="7" fillId="0" borderId="34" xfId="1" applyNumberFormat="1" applyFont="1" applyBorder="1" applyAlignment="1">
      <alignment horizontal="center" vertical="center"/>
    </xf>
    <xf numFmtId="0" fontId="18" fillId="0" borderId="0" xfId="1" applyFont="1" applyAlignment="1">
      <alignment horizontal="left" wrapText="1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right" vertical="center"/>
    </xf>
    <xf numFmtId="0" fontId="1" fillId="0" borderId="49" xfId="1" applyBorder="1" applyAlignment="1"/>
    <xf numFmtId="0" fontId="1" fillId="0" borderId="27" xfId="1" applyBorder="1" applyAlignment="1"/>
    <xf numFmtId="0" fontId="1" fillId="0" borderId="22" xfId="1" applyBorder="1" applyAlignment="1"/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5" fillId="0" borderId="0" xfId="1" applyNumberFormat="1" applyFont="1" applyAlignment="1">
      <alignment horizontal="left"/>
    </xf>
    <xf numFmtId="0" fontId="1" fillId="0" borderId="0" xfId="1" applyAlignment="1"/>
    <xf numFmtId="0" fontId="7" fillId="0" borderId="35" xfId="1" applyFont="1" applyBorder="1" applyAlignment="1">
      <alignment horizontal="center" vertical="center" wrapText="1"/>
    </xf>
    <xf numFmtId="0" fontId="7" fillId="0" borderId="37" xfId="1" applyFont="1" applyFill="1" applyBorder="1" applyAlignment="1">
      <alignment horizontal="center" vertical="center" wrapText="1"/>
    </xf>
    <xf numFmtId="0" fontId="7" fillId="0" borderId="50" xfId="1" applyFont="1" applyFill="1" applyBorder="1" applyAlignment="1">
      <alignment horizontal="center" vertical="center" wrapText="1"/>
    </xf>
    <xf numFmtId="0" fontId="7" fillId="0" borderId="51" xfId="1" applyNumberFormat="1" applyFont="1" applyBorder="1" applyAlignment="1">
      <alignment horizontal="center" vertical="center" wrapText="1"/>
    </xf>
    <xf numFmtId="0" fontId="7" fillId="0" borderId="24" xfId="1" applyNumberFormat="1" applyFont="1" applyBorder="1" applyAlignment="1">
      <alignment horizontal="center" vertical="center" wrapText="1"/>
    </xf>
    <xf numFmtId="2" fontId="7" fillId="0" borderId="26" xfId="1" applyNumberFormat="1" applyFont="1" applyBorder="1" applyAlignment="1">
      <alignment horizontal="center" vertical="center" wrapText="1"/>
    </xf>
    <xf numFmtId="2" fontId="7" fillId="0" borderId="25" xfId="1" applyNumberFormat="1" applyFont="1" applyBorder="1" applyAlignment="1">
      <alignment horizontal="center" vertical="center" wrapText="1"/>
    </xf>
    <xf numFmtId="2" fontId="7" fillId="0" borderId="46" xfId="1" applyNumberFormat="1" applyFont="1" applyBorder="1" applyAlignment="1">
      <alignment horizontal="center" vertical="center" wrapText="1"/>
    </xf>
    <xf numFmtId="2" fontId="7" fillId="0" borderId="47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1" fillId="0" borderId="54" xfId="1" applyFont="1" applyBorder="1" applyAlignment="1">
      <alignment horizontal="right"/>
    </xf>
    <xf numFmtId="0" fontId="3" fillId="0" borderId="0" xfId="1" applyFont="1" applyAlignment="1">
      <alignment horizontal="center"/>
    </xf>
    <xf numFmtId="2" fontId="7" fillId="0" borderId="50" xfId="1" applyNumberFormat="1" applyFont="1" applyBorder="1" applyAlignment="1">
      <alignment horizontal="center" vertical="center" wrapText="1"/>
    </xf>
    <xf numFmtId="0" fontId="18" fillId="0" borderId="0" xfId="1" applyFont="1" applyFill="1" applyAlignment="1">
      <alignment horizontal="left" wrapText="1"/>
    </xf>
    <xf numFmtId="49" fontId="8" fillId="0" borderId="0" xfId="1" applyNumberFormat="1" applyFont="1" applyFill="1" applyBorder="1" applyAlignment="1">
      <alignment horizontal="left" wrapText="1"/>
    </xf>
    <xf numFmtId="0" fontId="4" fillId="0" borderId="4" xfId="1" applyFont="1" applyBorder="1" applyAlignment="1">
      <alignment horizontal="right"/>
    </xf>
    <xf numFmtId="0" fontId="4" fillId="0" borderId="54" xfId="1" applyFont="1" applyBorder="1" applyAlignment="1">
      <alignment horizontal="right"/>
    </xf>
    <xf numFmtId="0" fontId="2" fillId="0" borderId="49" xfId="1" applyFont="1" applyBorder="1" applyAlignment="1"/>
    <xf numFmtId="0" fontId="2" fillId="0" borderId="27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0" fontId="8" fillId="0" borderId="0" xfId="1" applyFont="1" applyAlignment="1">
      <alignment horizontal="left" wrapText="1"/>
    </xf>
    <xf numFmtId="0" fontId="5" fillId="0" borderId="0" xfId="1" applyFont="1" applyAlignment="1">
      <alignment horizontal="left"/>
    </xf>
    <xf numFmtId="0" fontId="11" fillId="0" borderId="28" xfId="1" applyFont="1" applyBorder="1" applyAlignment="1">
      <alignment horizontal="right"/>
    </xf>
    <xf numFmtId="0" fontId="12" fillId="0" borderId="0" xfId="1" applyFont="1" applyAlignment="1">
      <alignment horizontal="left" wrapText="1"/>
    </xf>
    <xf numFmtId="0" fontId="11" fillId="0" borderId="22" xfId="1" applyFont="1" applyBorder="1" applyAlignment="1">
      <alignment horizontal="right"/>
    </xf>
    <xf numFmtId="49" fontId="8" fillId="0" borderId="0" xfId="1" applyNumberFormat="1" applyFont="1" applyFill="1" applyBorder="1" applyAlignment="1">
      <alignment horizontal="left" vertical="center" wrapText="1"/>
    </xf>
    <xf numFmtId="0" fontId="1" fillId="0" borderId="4" xfId="1" applyBorder="1" applyAlignment="1"/>
    <xf numFmtId="0" fontId="16" fillId="0" borderId="6" xfId="1" applyFont="1" applyBorder="1" applyAlignment="1" applyProtection="1">
      <alignment horizontal="left" vertical="top" wrapText="1"/>
      <protection locked="0"/>
    </xf>
    <xf numFmtId="0" fontId="16" fillId="0" borderId="13" xfId="1" applyFont="1" applyBorder="1" applyAlignment="1" applyProtection="1">
      <alignment horizontal="left" vertical="top" wrapText="1"/>
      <protection locked="0"/>
    </xf>
    <xf numFmtId="0" fontId="7" fillId="7" borderId="21" xfId="1" applyFont="1" applyFill="1" applyBorder="1" applyAlignment="1" applyProtection="1">
      <alignment horizontal="center" vertical="center" wrapText="1"/>
      <protection locked="0"/>
    </xf>
    <xf numFmtId="0" fontId="7" fillId="7" borderId="4" xfId="1" applyFont="1" applyFill="1" applyBorder="1" applyAlignment="1" applyProtection="1">
      <alignment horizontal="center" vertical="center" wrapText="1"/>
      <protection locked="0"/>
    </xf>
    <xf numFmtId="0" fontId="16" fillId="0" borderId="5" xfId="1" applyFont="1" applyBorder="1" applyAlignment="1" applyProtection="1">
      <alignment horizontal="left" vertical="top" wrapText="1"/>
      <protection locked="0"/>
    </xf>
    <xf numFmtId="0" fontId="16" fillId="0" borderId="3" xfId="1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16" fillId="0" borderId="21" xfId="1" applyFont="1" applyBorder="1" applyAlignment="1" applyProtection="1">
      <alignment horizontal="right" vertical="center" wrapText="1"/>
      <protection locked="0"/>
    </xf>
    <xf numFmtId="0" fontId="16" fillId="0" borderId="4" xfId="1" applyFont="1" applyBorder="1" applyAlignment="1" applyProtection="1">
      <alignment horizontal="right" vertical="center" wrapText="1"/>
      <protection locked="0"/>
    </xf>
    <xf numFmtId="0" fontId="18" fillId="0" borderId="0" xfId="1" applyFont="1" applyAlignment="1">
      <alignment horizontal="left" vertical="top" wrapText="1"/>
    </xf>
    <xf numFmtId="0" fontId="16" fillId="0" borderId="35" xfId="1" applyFont="1" applyBorder="1" applyAlignment="1" applyProtection="1">
      <alignment horizontal="left" vertical="center" wrapText="1"/>
      <protection locked="0"/>
    </xf>
    <xf numFmtId="0" fontId="16" fillId="0" borderId="61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6" fillId="0" borderId="2" xfId="1" applyFont="1" applyBorder="1" applyAlignment="1" applyProtection="1">
      <protection locked="0"/>
    </xf>
    <xf numFmtId="0" fontId="16" fillId="0" borderId="6" xfId="1" applyFont="1" applyBorder="1" applyAlignment="1" applyProtection="1">
      <alignment horizontal="left" wrapText="1"/>
      <protection locked="0"/>
    </xf>
    <xf numFmtId="0" fontId="16" fillId="0" borderId="13" xfId="1" applyFont="1" applyBorder="1" applyAlignment="1" applyProtection="1">
      <alignment horizontal="left" wrapText="1"/>
      <protection locked="0"/>
    </xf>
    <xf numFmtId="0" fontId="7" fillId="6" borderId="3" xfId="1" applyFont="1" applyFill="1" applyBorder="1" applyAlignment="1" applyProtection="1">
      <alignment horizontal="center" vertical="center" wrapText="1"/>
      <protection locked="0"/>
    </xf>
    <xf numFmtId="0" fontId="7" fillId="6" borderId="13" xfId="1" applyFont="1" applyFill="1" applyBorder="1" applyAlignment="1" applyProtection="1">
      <alignment horizontal="center" vertical="center" wrapText="1"/>
      <protection locked="0"/>
    </xf>
    <xf numFmtId="0" fontId="7" fillId="6" borderId="61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6" fillId="0" borderId="23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14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3"/>
  <sheetViews>
    <sheetView tabSelected="1" zoomScaleNormal="100" zoomScalePageLayoutView="55" workbookViewId="0">
      <selection activeCell="A15" sqref="A15"/>
    </sheetView>
  </sheetViews>
  <sheetFormatPr defaultRowHeight="12.75" x14ac:dyDescent="0.2"/>
  <cols>
    <col min="1" max="1" width="9" customWidth="1"/>
    <col min="2" max="2" width="15.85546875" customWidth="1"/>
    <col min="3" max="3" width="18.140625" customWidth="1"/>
    <col min="5" max="5" width="10" customWidth="1"/>
    <col min="7" max="7" width="13.5703125" customWidth="1"/>
    <col min="8" max="8" width="10.7109375" customWidth="1"/>
    <col min="9" max="9" width="11.140625" customWidth="1"/>
    <col min="10" max="10" width="10" customWidth="1"/>
    <col min="11" max="11" width="10.85546875" style="57" customWidth="1"/>
    <col min="12" max="12" width="11" style="57" customWidth="1"/>
  </cols>
  <sheetData>
    <row r="1" spans="1:17" ht="30" customHeight="1" x14ac:dyDescent="0.25">
      <c r="A1" s="305" t="s">
        <v>137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6"/>
      <c r="P1" s="36"/>
      <c r="Q1" s="36"/>
    </row>
    <row r="2" spans="1:17" ht="30.75" customHeight="1" x14ac:dyDescent="0.25">
      <c r="A2" s="305" t="s">
        <v>85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95"/>
      <c r="P2" s="95"/>
      <c r="Q2" s="95"/>
    </row>
    <row r="3" spans="1:17" ht="15.75" customHeight="1" x14ac:dyDescent="0.25">
      <c r="A3" s="305" t="s">
        <v>86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95"/>
      <c r="P3" s="96"/>
      <c r="Q3" s="96"/>
    </row>
    <row r="4" spans="1:17" ht="15.75" customHeight="1" x14ac:dyDescent="0.25">
      <c r="A4" s="305" t="s">
        <v>138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96"/>
      <c r="P4" s="96"/>
      <c r="Q4" s="96"/>
    </row>
    <row r="5" spans="1:17" ht="30.75" customHeight="1" x14ac:dyDescent="0.25">
      <c r="A5" s="305" t="s">
        <v>121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6"/>
      <c r="P5" s="36"/>
      <c r="Q5" s="36"/>
    </row>
    <row r="6" spans="1:17" ht="31.5" customHeight="1" x14ac:dyDescent="0.25">
      <c r="A6" s="305" t="s">
        <v>122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6"/>
      <c r="P6" s="36"/>
      <c r="Q6" s="36"/>
    </row>
    <row r="7" spans="1:17" ht="15.75" customHeight="1" x14ac:dyDescent="0.25">
      <c r="A7" s="305" t="s">
        <v>87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6"/>
      <c r="P7" s="36"/>
      <c r="Q7" s="36"/>
    </row>
    <row r="8" spans="1:17" ht="15.75" customHeight="1" x14ac:dyDescent="0.25">
      <c r="A8" s="305" t="s">
        <v>88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6"/>
      <c r="P8" s="36"/>
      <c r="Q8" s="36"/>
    </row>
    <row r="9" spans="1:17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61"/>
      <c r="L9" s="61"/>
      <c r="M9" s="36"/>
      <c r="N9" s="36"/>
      <c r="O9" s="36"/>
      <c r="P9" s="36"/>
      <c r="Q9" s="36"/>
    </row>
    <row r="10" spans="1:17" ht="15.75" x14ac:dyDescent="0.2">
      <c r="A10" s="306"/>
      <c r="B10" s="306"/>
      <c r="C10" s="306"/>
      <c r="D10" s="306"/>
      <c r="E10" s="306"/>
      <c r="F10" s="97"/>
      <c r="G10" s="97"/>
      <c r="H10" s="97"/>
      <c r="I10" s="307"/>
      <c r="J10" s="307"/>
      <c r="K10" s="307"/>
      <c r="L10" s="307"/>
      <c r="M10" s="307"/>
      <c r="N10" s="307"/>
      <c r="O10" s="98"/>
      <c r="P10" s="4"/>
      <c r="Q10" s="4"/>
    </row>
    <row r="11" spans="1:17" x14ac:dyDescent="0.2">
      <c r="A11" s="262" t="s">
        <v>0</v>
      </c>
      <c r="B11" s="262"/>
      <c r="C11" s="262"/>
      <c r="D11" s="262"/>
      <c r="E11" s="262"/>
      <c r="F11" s="4"/>
      <c r="G11" s="4"/>
      <c r="H11" s="4"/>
      <c r="I11" s="262" t="s">
        <v>1</v>
      </c>
      <c r="J11" s="262"/>
      <c r="K11" s="262"/>
      <c r="L11" s="262"/>
      <c r="M11" s="262"/>
      <c r="N11" s="262"/>
      <c r="O11" s="99"/>
      <c r="P11" s="4"/>
      <c r="Q11" s="4"/>
    </row>
    <row r="12" spans="1:17" ht="18.75" x14ac:dyDescent="0.3">
      <c r="A12" s="292" t="s">
        <v>89</v>
      </c>
      <c r="B12" s="292"/>
      <c r="C12" s="292"/>
      <c r="D12" s="292"/>
      <c r="E12" s="292"/>
      <c r="F12" s="292"/>
      <c r="G12" s="292"/>
      <c r="H12" s="292"/>
      <c r="I12" s="100"/>
      <c r="J12" s="293"/>
      <c r="K12" s="293"/>
      <c r="L12" s="207"/>
      <c r="O12" s="6"/>
      <c r="P12" s="4"/>
      <c r="Q12" s="4"/>
    </row>
    <row r="13" spans="1:17" ht="18.75" x14ac:dyDescent="0.3">
      <c r="A13" s="4"/>
      <c r="B13" s="4"/>
      <c r="C13" s="4"/>
      <c r="D13" s="28"/>
      <c r="E13" s="4"/>
      <c r="F13" s="4"/>
      <c r="G13" s="100" t="s">
        <v>90</v>
      </c>
      <c r="I13" s="100"/>
      <c r="J13" s="100"/>
      <c r="K13" s="208"/>
      <c r="L13" s="208"/>
      <c r="M13" s="101"/>
      <c r="N13" s="102"/>
      <c r="O13" s="102"/>
      <c r="P13" s="4"/>
      <c r="Q13" s="4"/>
    </row>
    <row r="14" spans="1:17" ht="18.7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209"/>
      <c r="L14" s="209"/>
      <c r="M14" s="44"/>
      <c r="N14" s="44"/>
      <c r="O14" s="44"/>
      <c r="P14" s="4"/>
      <c r="Q14" s="4"/>
    </row>
    <row r="15" spans="1:17" ht="15.75" x14ac:dyDescent="0.25">
      <c r="A15" s="92" t="s">
        <v>146</v>
      </c>
      <c r="B15" s="294"/>
      <c r="C15" s="294"/>
      <c r="D15" s="92" t="s">
        <v>2</v>
      </c>
      <c r="E15" s="92"/>
      <c r="F15" s="294"/>
      <c r="G15" s="294"/>
      <c r="H15" s="294"/>
      <c r="I15" s="294"/>
      <c r="J15" s="94"/>
      <c r="M15" s="103"/>
      <c r="N15" s="4"/>
      <c r="O15" s="4"/>
    </row>
    <row r="16" spans="1:17" ht="18.75" x14ac:dyDescent="0.3">
      <c r="A16" s="4"/>
      <c r="B16" s="104"/>
      <c r="C16" s="105" t="s">
        <v>3</v>
      </c>
      <c r="E16" s="103"/>
      <c r="F16" s="295" t="s">
        <v>4</v>
      </c>
      <c r="G16" s="295"/>
      <c r="H16" s="295"/>
      <c r="I16" s="295"/>
      <c r="J16" s="94"/>
      <c r="K16" s="210"/>
      <c r="L16" s="210"/>
      <c r="M16" s="12"/>
      <c r="N16" s="12"/>
      <c r="O16" s="12"/>
      <c r="P16" s="4"/>
      <c r="Q16" s="4"/>
    </row>
    <row r="17" spans="1:15" ht="13.5" thickBot="1" x14ac:dyDescent="0.25"/>
    <row r="18" spans="1:15" ht="15.75" customHeight="1" x14ac:dyDescent="0.2">
      <c r="A18" s="296" t="s">
        <v>5</v>
      </c>
      <c r="B18" s="298" t="s">
        <v>26</v>
      </c>
      <c r="C18" s="300" t="s">
        <v>91</v>
      </c>
      <c r="D18" s="302" t="s">
        <v>92</v>
      </c>
      <c r="E18" s="303"/>
      <c r="F18" s="304"/>
      <c r="G18" s="266" t="s">
        <v>93</v>
      </c>
      <c r="H18" s="266" t="s">
        <v>94</v>
      </c>
      <c r="I18" s="268" t="s">
        <v>95</v>
      </c>
      <c r="J18" s="269"/>
      <c r="K18" s="272" t="s">
        <v>96</v>
      </c>
      <c r="L18" s="273"/>
      <c r="M18" s="276" t="s">
        <v>97</v>
      </c>
      <c r="N18" s="288" t="s">
        <v>98</v>
      </c>
      <c r="O18" s="290" t="s">
        <v>99</v>
      </c>
    </row>
    <row r="19" spans="1:15" ht="133.5" customHeight="1" x14ac:dyDescent="0.2">
      <c r="A19" s="297"/>
      <c r="B19" s="299"/>
      <c r="C19" s="301"/>
      <c r="D19" s="124" t="s">
        <v>100</v>
      </c>
      <c r="E19" s="106" t="s">
        <v>101</v>
      </c>
      <c r="F19" s="205" t="s">
        <v>102</v>
      </c>
      <c r="G19" s="267"/>
      <c r="H19" s="267"/>
      <c r="I19" s="270"/>
      <c r="J19" s="271"/>
      <c r="K19" s="274"/>
      <c r="L19" s="275"/>
      <c r="M19" s="277"/>
      <c r="N19" s="289"/>
      <c r="O19" s="291"/>
    </row>
    <row r="20" spans="1:15" ht="15.75" customHeight="1" thickBot="1" x14ac:dyDescent="0.25">
      <c r="A20" s="121" t="s">
        <v>6</v>
      </c>
      <c r="B20" s="122" t="s">
        <v>7</v>
      </c>
      <c r="C20" s="123" t="s">
        <v>8</v>
      </c>
      <c r="D20" s="125" t="s">
        <v>9</v>
      </c>
      <c r="E20" s="126" t="s">
        <v>10</v>
      </c>
      <c r="F20" s="179" t="s">
        <v>11</v>
      </c>
      <c r="G20" s="181" t="s">
        <v>12</v>
      </c>
      <c r="H20" s="181" t="s">
        <v>13</v>
      </c>
      <c r="I20" s="278" t="s">
        <v>14</v>
      </c>
      <c r="J20" s="279"/>
      <c r="K20" s="280" t="s">
        <v>15</v>
      </c>
      <c r="L20" s="281"/>
      <c r="M20" s="127" t="s">
        <v>16</v>
      </c>
      <c r="N20" s="107" t="s">
        <v>103</v>
      </c>
      <c r="O20" s="108" t="s">
        <v>104</v>
      </c>
    </row>
    <row r="21" spans="1:15" ht="36.75" thickBot="1" x14ac:dyDescent="0.25">
      <c r="A21" s="282" t="s">
        <v>17</v>
      </c>
      <c r="B21" s="283"/>
      <c r="C21" s="283"/>
      <c r="D21" s="283"/>
      <c r="E21" s="283"/>
      <c r="F21" s="283"/>
      <c r="G21" s="284"/>
      <c r="H21" s="226" t="s">
        <v>105</v>
      </c>
      <c r="I21" s="227" t="s">
        <v>111</v>
      </c>
      <c r="J21" s="228" t="s">
        <v>112</v>
      </c>
      <c r="K21" s="229" t="s">
        <v>123</v>
      </c>
      <c r="L21" s="230" t="s">
        <v>124</v>
      </c>
      <c r="M21" s="231" t="s">
        <v>51</v>
      </c>
      <c r="N21" s="232" t="s">
        <v>106</v>
      </c>
      <c r="O21" s="233" t="s">
        <v>107</v>
      </c>
    </row>
    <row r="22" spans="1:15" x14ac:dyDescent="0.2">
      <c r="A22" s="109">
        <v>1</v>
      </c>
      <c r="B22" s="110"/>
      <c r="C22" s="111"/>
      <c r="D22" s="243">
        <v>20</v>
      </c>
      <c r="E22" s="235">
        <v>3.45</v>
      </c>
      <c r="F22" s="134"/>
      <c r="G22" s="242"/>
      <c r="H22" s="259">
        <f>IF(F22-G22&gt;=0,F22-G22,0)</f>
        <v>0</v>
      </c>
      <c r="I22" s="173">
        <f>135.9/1000*D22</f>
        <v>2.718</v>
      </c>
      <c r="J22" s="236"/>
      <c r="K22" s="239">
        <f>156.3/1000*D22</f>
        <v>3.1260000000000003</v>
      </c>
      <c r="L22" s="174"/>
      <c r="M22" s="173">
        <f>IF(K22+L22-I22-J22&gt;=0, K22+L22-I22-J22, 0)</f>
        <v>0.40800000000000036</v>
      </c>
      <c r="N22" s="236">
        <f>ROUND(H22*M22,2)</f>
        <v>0</v>
      </c>
      <c r="O22" s="175">
        <f>H22*D22</f>
        <v>0</v>
      </c>
    </row>
    <row r="23" spans="1:15" x14ac:dyDescent="0.2">
      <c r="A23" s="112">
        <v>2</v>
      </c>
      <c r="B23" s="113"/>
      <c r="C23" s="114"/>
      <c r="D23" s="244">
        <v>20</v>
      </c>
      <c r="E23" s="234">
        <v>3.5</v>
      </c>
      <c r="F23" s="136"/>
      <c r="G23" s="143"/>
      <c r="H23" s="182">
        <f t="shared" ref="H23:H24" si="0">IF(F23-G23&gt;=0,F23-G23,0)</f>
        <v>0</v>
      </c>
      <c r="I23" s="176">
        <f t="shared" ref="I23:I24" si="1">135.9/1000*D23</f>
        <v>2.718</v>
      </c>
      <c r="J23" s="237"/>
      <c r="K23" s="240">
        <f t="shared" ref="K23:K24" si="2">156.3/1000*D23</f>
        <v>3.1260000000000003</v>
      </c>
      <c r="L23" s="241"/>
      <c r="M23" s="176">
        <f t="shared" ref="M23:M24" si="3">IF(K23+L23-I23-J23&gt;=0, K23+L23-I23-J23, 0)</f>
        <v>0.40800000000000036</v>
      </c>
      <c r="N23" s="237">
        <f t="shared" ref="N23:N24" si="4">ROUND(H23*M23,2)</f>
        <v>0</v>
      </c>
      <c r="O23" s="238">
        <f t="shared" ref="O23:O24" si="5">H23*D23</f>
        <v>0</v>
      </c>
    </row>
    <row r="24" spans="1:15" x14ac:dyDescent="0.2">
      <c r="A24" s="112">
        <v>3</v>
      </c>
      <c r="B24" s="113"/>
      <c r="C24" s="114"/>
      <c r="D24" s="244">
        <v>20</v>
      </c>
      <c r="E24" s="234">
        <v>3.55</v>
      </c>
      <c r="F24" s="136"/>
      <c r="G24" s="143"/>
      <c r="H24" s="182">
        <f t="shared" si="0"/>
        <v>0</v>
      </c>
      <c r="I24" s="176">
        <f t="shared" si="1"/>
        <v>2.718</v>
      </c>
      <c r="J24" s="237"/>
      <c r="K24" s="240">
        <f t="shared" si="2"/>
        <v>3.1260000000000003</v>
      </c>
      <c r="L24" s="241"/>
      <c r="M24" s="176">
        <f t="shared" si="3"/>
        <v>0.40800000000000036</v>
      </c>
      <c r="N24" s="237">
        <f t="shared" si="4"/>
        <v>0</v>
      </c>
      <c r="O24" s="238">
        <f t="shared" si="5"/>
        <v>0</v>
      </c>
    </row>
    <row r="25" spans="1:15" x14ac:dyDescent="0.2">
      <c r="A25" s="112">
        <v>4</v>
      </c>
      <c r="B25" s="113"/>
      <c r="C25" s="114"/>
      <c r="D25" s="244">
        <v>20</v>
      </c>
      <c r="E25" s="234">
        <v>3.6</v>
      </c>
      <c r="F25" s="136"/>
      <c r="G25" s="143"/>
      <c r="H25" s="182">
        <f t="shared" ref="H25" si="6">IF(F25-G25&gt;=0,F25-G25,0)</f>
        <v>0</v>
      </c>
      <c r="I25" s="176">
        <f>135.9/1000*D25</f>
        <v>2.718</v>
      </c>
      <c r="J25" s="237"/>
      <c r="K25" s="240">
        <f>156.3/1000*D25</f>
        <v>3.1260000000000003</v>
      </c>
      <c r="L25" s="241"/>
      <c r="M25" s="176">
        <f t="shared" ref="M25" si="7">IF(K25+L25-I25-J25&gt;=0, K25+L25-I25-J25, 0)</f>
        <v>0.40800000000000036</v>
      </c>
      <c r="N25" s="237">
        <f t="shared" ref="N25" si="8">ROUND(H25*M25,2)</f>
        <v>0</v>
      </c>
      <c r="O25" s="238">
        <f t="shared" ref="O25" si="9">H25*D25</f>
        <v>0</v>
      </c>
    </row>
    <row r="26" spans="1:15" x14ac:dyDescent="0.2">
      <c r="A26" s="112">
        <v>5</v>
      </c>
      <c r="B26" s="113"/>
      <c r="C26" s="114"/>
      <c r="D26" s="244">
        <v>20</v>
      </c>
      <c r="E26" s="234">
        <v>3.65</v>
      </c>
      <c r="F26" s="136"/>
      <c r="G26" s="143"/>
      <c r="H26" s="182">
        <f t="shared" ref="H26:H57" si="10">IF(F26-G26&gt;=0,F26-G26,0)</f>
        <v>0</v>
      </c>
      <c r="I26" s="176">
        <f>135.9/1000*D26</f>
        <v>2.718</v>
      </c>
      <c r="J26" s="237"/>
      <c r="K26" s="240">
        <f>156.3/1000*D26</f>
        <v>3.1260000000000003</v>
      </c>
      <c r="L26" s="241"/>
      <c r="M26" s="176">
        <f t="shared" ref="M26:M57" si="11">IF(K26+L26-I26-J26&gt;=0, K26+L26-I26-J26, 0)</f>
        <v>0.40800000000000036</v>
      </c>
      <c r="N26" s="237">
        <f t="shared" ref="N26:N57" si="12">ROUND(H26*M26,2)</f>
        <v>0</v>
      </c>
      <c r="O26" s="238">
        <f t="shared" ref="O26:O57" si="13">H26*D26</f>
        <v>0</v>
      </c>
    </row>
    <row r="27" spans="1:15" x14ac:dyDescent="0.2">
      <c r="A27" s="112">
        <v>6</v>
      </c>
      <c r="B27" s="113"/>
      <c r="C27" s="114"/>
      <c r="D27" s="244">
        <v>20</v>
      </c>
      <c r="E27" s="234">
        <v>3.7</v>
      </c>
      <c r="F27" s="136"/>
      <c r="G27" s="143"/>
      <c r="H27" s="182">
        <f t="shared" si="10"/>
        <v>0</v>
      </c>
      <c r="I27" s="176">
        <f t="shared" ref="I27:I39" si="14">135.9/1000*D27</f>
        <v>2.718</v>
      </c>
      <c r="J27" s="237"/>
      <c r="K27" s="240">
        <f t="shared" ref="K27:K48" si="15">156.3/1000*D27</f>
        <v>3.1260000000000003</v>
      </c>
      <c r="L27" s="241"/>
      <c r="M27" s="176">
        <f t="shared" si="11"/>
        <v>0.40800000000000036</v>
      </c>
      <c r="N27" s="237">
        <f t="shared" si="12"/>
        <v>0</v>
      </c>
      <c r="O27" s="238">
        <f t="shared" si="13"/>
        <v>0</v>
      </c>
    </row>
    <row r="28" spans="1:15" x14ac:dyDescent="0.2">
      <c r="A28" s="112">
        <v>7</v>
      </c>
      <c r="B28" s="113"/>
      <c r="C28" s="114"/>
      <c r="D28" s="244">
        <v>20</v>
      </c>
      <c r="E28" s="234">
        <v>3.75</v>
      </c>
      <c r="F28" s="136"/>
      <c r="G28" s="143"/>
      <c r="H28" s="182">
        <f t="shared" si="10"/>
        <v>0</v>
      </c>
      <c r="I28" s="176">
        <f t="shared" si="14"/>
        <v>2.718</v>
      </c>
      <c r="J28" s="237"/>
      <c r="K28" s="240">
        <f t="shared" si="15"/>
        <v>3.1260000000000003</v>
      </c>
      <c r="L28" s="241"/>
      <c r="M28" s="176">
        <f t="shared" si="11"/>
        <v>0.40800000000000036</v>
      </c>
      <c r="N28" s="237">
        <f t="shared" si="12"/>
        <v>0</v>
      </c>
      <c r="O28" s="238">
        <f t="shared" si="13"/>
        <v>0</v>
      </c>
    </row>
    <row r="29" spans="1:15" x14ac:dyDescent="0.2">
      <c r="A29" s="112">
        <v>8</v>
      </c>
      <c r="B29" s="113"/>
      <c r="C29" s="114"/>
      <c r="D29" s="245">
        <v>20</v>
      </c>
      <c r="E29" s="234">
        <v>3.8</v>
      </c>
      <c r="F29" s="136"/>
      <c r="G29" s="143"/>
      <c r="H29" s="182">
        <f t="shared" si="10"/>
        <v>0</v>
      </c>
      <c r="I29" s="176">
        <f t="shared" si="14"/>
        <v>2.718</v>
      </c>
      <c r="J29" s="237"/>
      <c r="K29" s="240">
        <f t="shared" si="15"/>
        <v>3.1260000000000003</v>
      </c>
      <c r="L29" s="241"/>
      <c r="M29" s="176">
        <f t="shared" si="11"/>
        <v>0.40800000000000036</v>
      </c>
      <c r="N29" s="237">
        <f t="shared" si="12"/>
        <v>0</v>
      </c>
      <c r="O29" s="238">
        <f t="shared" si="13"/>
        <v>0</v>
      </c>
    </row>
    <row r="30" spans="1:15" x14ac:dyDescent="0.2">
      <c r="A30" s="112">
        <v>9</v>
      </c>
      <c r="B30" s="113"/>
      <c r="C30" s="114"/>
      <c r="D30" s="245">
        <v>20</v>
      </c>
      <c r="E30" s="234">
        <v>3.85</v>
      </c>
      <c r="F30" s="136"/>
      <c r="G30" s="143"/>
      <c r="H30" s="182">
        <f t="shared" si="10"/>
        <v>0</v>
      </c>
      <c r="I30" s="176">
        <f t="shared" si="14"/>
        <v>2.718</v>
      </c>
      <c r="J30" s="237"/>
      <c r="K30" s="240">
        <f t="shared" si="15"/>
        <v>3.1260000000000003</v>
      </c>
      <c r="L30" s="241"/>
      <c r="M30" s="176">
        <f t="shared" si="11"/>
        <v>0.40800000000000036</v>
      </c>
      <c r="N30" s="237">
        <f t="shared" si="12"/>
        <v>0</v>
      </c>
      <c r="O30" s="238">
        <f t="shared" si="13"/>
        <v>0</v>
      </c>
    </row>
    <row r="31" spans="1:15" x14ac:dyDescent="0.2">
      <c r="A31" s="112">
        <v>10</v>
      </c>
      <c r="B31" s="113"/>
      <c r="C31" s="114"/>
      <c r="D31" s="245">
        <v>20</v>
      </c>
      <c r="E31" s="234">
        <v>3.9</v>
      </c>
      <c r="F31" s="136"/>
      <c r="G31" s="143"/>
      <c r="H31" s="182">
        <f t="shared" si="10"/>
        <v>0</v>
      </c>
      <c r="I31" s="176">
        <f t="shared" si="14"/>
        <v>2.718</v>
      </c>
      <c r="J31" s="237"/>
      <c r="K31" s="240">
        <f t="shared" si="15"/>
        <v>3.1260000000000003</v>
      </c>
      <c r="L31" s="241"/>
      <c r="M31" s="176">
        <f t="shared" si="11"/>
        <v>0.40800000000000036</v>
      </c>
      <c r="N31" s="237">
        <f t="shared" si="12"/>
        <v>0</v>
      </c>
      <c r="O31" s="238">
        <f t="shared" si="13"/>
        <v>0</v>
      </c>
    </row>
    <row r="32" spans="1:15" x14ac:dyDescent="0.2">
      <c r="A32" s="112">
        <v>11</v>
      </c>
      <c r="B32" s="113"/>
      <c r="C32" s="114"/>
      <c r="D32" s="245">
        <v>20</v>
      </c>
      <c r="E32" s="234">
        <v>3.95</v>
      </c>
      <c r="F32" s="136"/>
      <c r="G32" s="143"/>
      <c r="H32" s="182">
        <f t="shared" si="10"/>
        <v>0</v>
      </c>
      <c r="I32" s="176">
        <f t="shared" si="14"/>
        <v>2.718</v>
      </c>
      <c r="J32" s="237"/>
      <c r="K32" s="240">
        <f t="shared" si="15"/>
        <v>3.1260000000000003</v>
      </c>
      <c r="L32" s="241"/>
      <c r="M32" s="176">
        <f t="shared" si="11"/>
        <v>0.40800000000000036</v>
      </c>
      <c r="N32" s="237">
        <f t="shared" si="12"/>
        <v>0</v>
      </c>
      <c r="O32" s="238">
        <f t="shared" si="13"/>
        <v>0</v>
      </c>
    </row>
    <row r="33" spans="1:15" x14ac:dyDescent="0.2">
      <c r="A33" s="112">
        <v>12</v>
      </c>
      <c r="B33" s="113"/>
      <c r="C33" s="114"/>
      <c r="D33" s="246">
        <v>21</v>
      </c>
      <c r="E33" s="234">
        <v>3.95</v>
      </c>
      <c r="F33" s="136"/>
      <c r="G33" s="143"/>
      <c r="H33" s="182">
        <f t="shared" si="10"/>
        <v>0</v>
      </c>
      <c r="I33" s="176">
        <f t="shared" si="14"/>
        <v>2.8538999999999999</v>
      </c>
      <c r="J33" s="237"/>
      <c r="K33" s="240">
        <f t="shared" si="15"/>
        <v>3.2823000000000007</v>
      </c>
      <c r="L33" s="241"/>
      <c r="M33" s="176">
        <f t="shared" si="11"/>
        <v>0.42840000000000078</v>
      </c>
      <c r="N33" s="237">
        <f t="shared" si="12"/>
        <v>0</v>
      </c>
      <c r="O33" s="238">
        <f t="shared" si="13"/>
        <v>0</v>
      </c>
    </row>
    <row r="34" spans="1:15" x14ac:dyDescent="0.2">
      <c r="A34" s="112">
        <v>13</v>
      </c>
      <c r="B34" s="113"/>
      <c r="C34" s="114"/>
      <c r="D34" s="245">
        <v>20</v>
      </c>
      <c r="E34" s="234">
        <v>4</v>
      </c>
      <c r="F34" s="136"/>
      <c r="G34" s="143"/>
      <c r="H34" s="182">
        <f t="shared" si="10"/>
        <v>0</v>
      </c>
      <c r="I34" s="176">
        <f t="shared" si="14"/>
        <v>2.718</v>
      </c>
      <c r="J34" s="237"/>
      <c r="K34" s="240">
        <f t="shared" si="15"/>
        <v>3.1260000000000003</v>
      </c>
      <c r="L34" s="241"/>
      <c r="M34" s="176">
        <f t="shared" si="11"/>
        <v>0.40800000000000036</v>
      </c>
      <c r="N34" s="237">
        <f t="shared" si="12"/>
        <v>0</v>
      </c>
      <c r="O34" s="238">
        <f t="shared" si="13"/>
        <v>0</v>
      </c>
    </row>
    <row r="35" spans="1:15" x14ac:dyDescent="0.2">
      <c r="A35" s="112">
        <v>14</v>
      </c>
      <c r="B35" s="113"/>
      <c r="C35" s="114"/>
      <c r="D35" s="245">
        <v>20</v>
      </c>
      <c r="E35" s="234">
        <v>4.05</v>
      </c>
      <c r="F35" s="136"/>
      <c r="G35" s="143"/>
      <c r="H35" s="182">
        <f t="shared" si="10"/>
        <v>0</v>
      </c>
      <c r="I35" s="176">
        <f t="shared" si="14"/>
        <v>2.718</v>
      </c>
      <c r="J35" s="237"/>
      <c r="K35" s="240">
        <f t="shared" si="15"/>
        <v>3.1260000000000003</v>
      </c>
      <c r="L35" s="241"/>
      <c r="M35" s="176">
        <f t="shared" si="11"/>
        <v>0.40800000000000036</v>
      </c>
      <c r="N35" s="237">
        <f t="shared" si="12"/>
        <v>0</v>
      </c>
      <c r="O35" s="238">
        <f t="shared" si="13"/>
        <v>0</v>
      </c>
    </row>
    <row r="36" spans="1:15" x14ac:dyDescent="0.2">
      <c r="A36" s="112">
        <v>15</v>
      </c>
      <c r="B36" s="113"/>
      <c r="C36" s="114"/>
      <c r="D36" s="245">
        <v>20</v>
      </c>
      <c r="E36" s="234">
        <v>4.0999999999999996</v>
      </c>
      <c r="F36" s="136"/>
      <c r="G36" s="143"/>
      <c r="H36" s="182">
        <f t="shared" si="10"/>
        <v>0</v>
      </c>
      <c r="I36" s="176">
        <f t="shared" si="14"/>
        <v>2.718</v>
      </c>
      <c r="J36" s="237"/>
      <c r="K36" s="240">
        <f t="shared" si="15"/>
        <v>3.1260000000000003</v>
      </c>
      <c r="L36" s="241"/>
      <c r="M36" s="176">
        <f t="shared" si="11"/>
        <v>0.40800000000000036</v>
      </c>
      <c r="N36" s="237">
        <f t="shared" si="12"/>
        <v>0</v>
      </c>
      <c r="O36" s="238">
        <f t="shared" si="13"/>
        <v>0</v>
      </c>
    </row>
    <row r="37" spans="1:15" x14ac:dyDescent="0.2">
      <c r="A37" s="112">
        <v>16</v>
      </c>
      <c r="B37" s="113"/>
      <c r="C37" s="114"/>
      <c r="D37" s="245">
        <v>20</v>
      </c>
      <c r="E37" s="234">
        <v>4.1500000000000004</v>
      </c>
      <c r="F37" s="136"/>
      <c r="G37" s="143"/>
      <c r="H37" s="182">
        <f t="shared" si="10"/>
        <v>0</v>
      </c>
      <c r="I37" s="176">
        <f t="shared" si="14"/>
        <v>2.718</v>
      </c>
      <c r="J37" s="237"/>
      <c r="K37" s="240">
        <f t="shared" si="15"/>
        <v>3.1260000000000003</v>
      </c>
      <c r="L37" s="241"/>
      <c r="M37" s="176">
        <f t="shared" si="11"/>
        <v>0.40800000000000036</v>
      </c>
      <c r="N37" s="237">
        <f t="shared" si="12"/>
        <v>0</v>
      </c>
      <c r="O37" s="238">
        <f t="shared" si="13"/>
        <v>0</v>
      </c>
    </row>
    <row r="38" spans="1:15" x14ac:dyDescent="0.2">
      <c r="A38" s="112">
        <v>17</v>
      </c>
      <c r="B38" s="113"/>
      <c r="C38" s="114"/>
      <c r="D38" s="245">
        <v>20</v>
      </c>
      <c r="E38" s="234">
        <v>4.2</v>
      </c>
      <c r="F38" s="136"/>
      <c r="G38" s="143"/>
      <c r="H38" s="182">
        <f t="shared" si="10"/>
        <v>0</v>
      </c>
      <c r="I38" s="176">
        <f t="shared" si="14"/>
        <v>2.718</v>
      </c>
      <c r="J38" s="237"/>
      <c r="K38" s="240">
        <f t="shared" si="15"/>
        <v>3.1260000000000003</v>
      </c>
      <c r="L38" s="241"/>
      <c r="M38" s="176">
        <f t="shared" si="11"/>
        <v>0.40800000000000036</v>
      </c>
      <c r="N38" s="237">
        <f t="shared" si="12"/>
        <v>0</v>
      </c>
      <c r="O38" s="238">
        <f t="shared" si="13"/>
        <v>0</v>
      </c>
    </row>
    <row r="39" spans="1:15" x14ac:dyDescent="0.2">
      <c r="A39" s="112">
        <v>18</v>
      </c>
      <c r="B39" s="113"/>
      <c r="C39" s="114"/>
      <c r="D39" s="245">
        <v>20</v>
      </c>
      <c r="E39" s="234">
        <v>4.25</v>
      </c>
      <c r="F39" s="136"/>
      <c r="G39" s="143"/>
      <c r="H39" s="182">
        <f t="shared" si="10"/>
        <v>0</v>
      </c>
      <c r="I39" s="176">
        <f t="shared" si="14"/>
        <v>2.718</v>
      </c>
      <c r="J39" s="237"/>
      <c r="K39" s="240">
        <f t="shared" si="15"/>
        <v>3.1260000000000003</v>
      </c>
      <c r="L39" s="241"/>
      <c r="M39" s="176">
        <f t="shared" si="11"/>
        <v>0.40800000000000036</v>
      </c>
      <c r="N39" s="237">
        <f t="shared" si="12"/>
        <v>0</v>
      </c>
      <c r="O39" s="238">
        <f t="shared" si="13"/>
        <v>0</v>
      </c>
    </row>
    <row r="40" spans="1:15" x14ac:dyDescent="0.2">
      <c r="A40" s="112">
        <v>19</v>
      </c>
      <c r="B40" s="113"/>
      <c r="C40" s="114"/>
      <c r="D40" s="245">
        <v>20</v>
      </c>
      <c r="E40" s="234">
        <v>4.3</v>
      </c>
      <c r="F40" s="136"/>
      <c r="G40" s="143"/>
      <c r="H40" s="182">
        <f t="shared" si="10"/>
        <v>0</v>
      </c>
      <c r="I40" s="176"/>
      <c r="J40" s="237">
        <f>(104/1000*1+(E40/D40)*(15/100))*D40</f>
        <v>2.7249999999999996</v>
      </c>
      <c r="K40" s="240">
        <f t="shared" si="15"/>
        <v>3.1260000000000003</v>
      </c>
      <c r="L40" s="241"/>
      <c r="M40" s="176">
        <f t="shared" si="11"/>
        <v>0.40100000000000069</v>
      </c>
      <c r="N40" s="237">
        <f t="shared" si="12"/>
        <v>0</v>
      </c>
      <c r="O40" s="238">
        <f t="shared" si="13"/>
        <v>0</v>
      </c>
    </row>
    <row r="41" spans="1:15" x14ac:dyDescent="0.2">
      <c r="A41" s="112">
        <v>20</v>
      </c>
      <c r="B41" s="113"/>
      <c r="C41" s="114"/>
      <c r="D41" s="245">
        <v>20</v>
      </c>
      <c r="E41" s="234">
        <v>4.4000000000000004</v>
      </c>
      <c r="F41" s="136"/>
      <c r="G41" s="143"/>
      <c r="H41" s="182">
        <f t="shared" si="10"/>
        <v>0</v>
      </c>
      <c r="I41" s="176"/>
      <c r="J41" s="237">
        <f t="shared" ref="J41:J51" si="16">(104/1000*1+(E41/D41)*(15/100))*D41</f>
        <v>2.74</v>
      </c>
      <c r="K41" s="240">
        <f t="shared" si="15"/>
        <v>3.1260000000000003</v>
      </c>
      <c r="L41" s="241"/>
      <c r="M41" s="176">
        <f t="shared" si="11"/>
        <v>0.38600000000000012</v>
      </c>
      <c r="N41" s="237">
        <f t="shared" si="12"/>
        <v>0</v>
      </c>
      <c r="O41" s="238">
        <f t="shared" si="13"/>
        <v>0</v>
      </c>
    </row>
    <row r="42" spans="1:15" x14ac:dyDescent="0.2">
      <c r="A42" s="112">
        <v>21</v>
      </c>
      <c r="B42" s="113"/>
      <c r="C42" s="114"/>
      <c r="D42" s="245">
        <v>20</v>
      </c>
      <c r="E42" s="234">
        <v>4.45</v>
      </c>
      <c r="F42" s="136"/>
      <c r="G42" s="143"/>
      <c r="H42" s="182">
        <f t="shared" si="10"/>
        <v>0</v>
      </c>
      <c r="I42" s="176"/>
      <c r="J42" s="237">
        <f t="shared" si="16"/>
        <v>2.7475000000000001</v>
      </c>
      <c r="K42" s="240">
        <f t="shared" si="15"/>
        <v>3.1260000000000003</v>
      </c>
      <c r="L42" s="241"/>
      <c r="M42" s="176">
        <f t="shared" si="11"/>
        <v>0.37850000000000028</v>
      </c>
      <c r="N42" s="237">
        <f t="shared" si="12"/>
        <v>0</v>
      </c>
      <c r="O42" s="238">
        <f t="shared" si="13"/>
        <v>0</v>
      </c>
    </row>
    <row r="43" spans="1:15" x14ac:dyDescent="0.2">
      <c r="A43" s="112">
        <v>22</v>
      </c>
      <c r="B43" s="113"/>
      <c r="C43" s="114"/>
      <c r="D43" s="245">
        <v>20</v>
      </c>
      <c r="E43" s="234">
        <v>4.5</v>
      </c>
      <c r="F43" s="136"/>
      <c r="G43" s="143"/>
      <c r="H43" s="182">
        <f t="shared" si="10"/>
        <v>0</v>
      </c>
      <c r="I43" s="176"/>
      <c r="J43" s="237">
        <f t="shared" si="16"/>
        <v>2.7549999999999999</v>
      </c>
      <c r="K43" s="240">
        <f t="shared" si="15"/>
        <v>3.1260000000000003</v>
      </c>
      <c r="L43" s="241"/>
      <c r="M43" s="176">
        <f t="shared" si="11"/>
        <v>0.37100000000000044</v>
      </c>
      <c r="N43" s="237">
        <f t="shared" si="12"/>
        <v>0</v>
      </c>
      <c r="O43" s="238">
        <f t="shared" si="13"/>
        <v>0</v>
      </c>
    </row>
    <row r="44" spans="1:15" x14ac:dyDescent="0.2">
      <c r="A44" s="112">
        <v>23</v>
      </c>
      <c r="B44" s="113"/>
      <c r="C44" s="114"/>
      <c r="D44" s="245">
        <v>20</v>
      </c>
      <c r="E44" s="234">
        <v>4.5999999999999996</v>
      </c>
      <c r="F44" s="136"/>
      <c r="G44" s="143"/>
      <c r="H44" s="182">
        <f t="shared" si="10"/>
        <v>0</v>
      </c>
      <c r="I44" s="176"/>
      <c r="J44" s="237">
        <f t="shared" si="16"/>
        <v>2.7699999999999996</v>
      </c>
      <c r="K44" s="240">
        <f t="shared" si="15"/>
        <v>3.1260000000000003</v>
      </c>
      <c r="L44" s="241"/>
      <c r="M44" s="176">
        <f t="shared" si="11"/>
        <v>0.35600000000000076</v>
      </c>
      <c r="N44" s="237">
        <f t="shared" si="12"/>
        <v>0</v>
      </c>
      <c r="O44" s="238">
        <f t="shared" si="13"/>
        <v>0</v>
      </c>
    </row>
    <row r="45" spans="1:15" x14ac:dyDescent="0.2">
      <c r="A45" s="112">
        <v>24</v>
      </c>
      <c r="B45" s="113"/>
      <c r="C45" s="114"/>
      <c r="D45" s="245">
        <v>20</v>
      </c>
      <c r="E45" s="234">
        <v>4.7</v>
      </c>
      <c r="F45" s="136"/>
      <c r="G45" s="143"/>
      <c r="H45" s="182">
        <f t="shared" si="10"/>
        <v>0</v>
      </c>
      <c r="I45" s="176"/>
      <c r="J45" s="237">
        <f t="shared" si="16"/>
        <v>2.7849999999999997</v>
      </c>
      <c r="K45" s="240">
        <f t="shared" si="15"/>
        <v>3.1260000000000003</v>
      </c>
      <c r="L45" s="241"/>
      <c r="M45" s="176">
        <f t="shared" si="11"/>
        <v>0.34100000000000064</v>
      </c>
      <c r="N45" s="237">
        <f t="shared" si="12"/>
        <v>0</v>
      </c>
      <c r="O45" s="238">
        <f t="shared" si="13"/>
        <v>0</v>
      </c>
    </row>
    <row r="46" spans="1:15" x14ac:dyDescent="0.2">
      <c r="A46" s="112">
        <v>25</v>
      </c>
      <c r="B46" s="113"/>
      <c r="C46" s="114"/>
      <c r="D46" s="245">
        <v>20</v>
      </c>
      <c r="E46" s="234">
        <v>4.75</v>
      </c>
      <c r="F46" s="136"/>
      <c r="G46" s="143"/>
      <c r="H46" s="182">
        <f t="shared" si="10"/>
        <v>0</v>
      </c>
      <c r="I46" s="176"/>
      <c r="J46" s="237">
        <f t="shared" si="16"/>
        <v>2.7925</v>
      </c>
      <c r="K46" s="240">
        <f t="shared" si="15"/>
        <v>3.1260000000000003</v>
      </c>
      <c r="L46" s="241"/>
      <c r="M46" s="176">
        <f t="shared" si="11"/>
        <v>0.33350000000000035</v>
      </c>
      <c r="N46" s="237">
        <f t="shared" si="12"/>
        <v>0</v>
      </c>
      <c r="O46" s="238">
        <f t="shared" si="13"/>
        <v>0</v>
      </c>
    </row>
    <row r="47" spans="1:15" x14ac:dyDescent="0.2">
      <c r="A47" s="112">
        <v>26</v>
      </c>
      <c r="B47" s="113"/>
      <c r="C47" s="114"/>
      <c r="D47" s="245">
        <v>20</v>
      </c>
      <c r="E47" s="234">
        <v>4.8</v>
      </c>
      <c r="F47" s="136"/>
      <c r="G47" s="143"/>
      <c r="H47" s="182">
        <f t="shared" si="10"/>
        <v>0</v>
      </c>
      <c r="I47" s="176"/>
      <c r="J47" s="237">
        <f t="shared" si="16"/>
        <v>2.8</v>
      </c>
      <c r="K47" s="240">
        <f t="shared" si="15"/>
        <v>3.1260000000000003</v>
      </c>
      <c r="L47" s="241"/>
      <c r="M47" s="176">
        <f t="shared" si="11"/>
        <v>0.32600000000000051</v>
      </c>
      <c r="N47" s="237">
        <f t="shared" si="12"/>
        <v>0</v>
      </c>
      <c r="O47" s="238">
        <f t="shared" si="13"/>
        <v>0</v>
      </c>
    </row>
    <row r="48" spans="1:15" x14ac:dyDescent="0.2">
      <c r="A48" s="112">
        <v>27</v>
      </c>
      <c r="B48" s="113"/>
      <c r="C48" s="114"/>
      <c r="D48" s="245">
        <v>20</v>
      </c>
      <c r="E48" s="234">
        <v>4.8499999999999996</v>
      </c>
      <c r="F48" s="136"/>
      <c r="G48" s="143"/>
      <c r="H48" s="182">
        <f t="shared" si="10"/>
        <v>0</v>
      </c>
      <c r="I48" s="176"/>
      <c r="J48" s="237">
        <f t="shared" si="16"/>
        <v>2.8075000000000001</v>
      </c>
      <c r="K48" s="240">
        <f t="shared" si="15"/>
        <v>3.1260000000000003</v>
      </c>
      <c r="L48" s="241"/>
      <c r="M48" s="176">
        <f t="shared" si="11"/>
        <v>0.31850000000000023</v>
      </c>
      <c r="N48" s="237">
        <f t="shared" si="12"/>
        <v>0</v>
      </c>
      <c r="O48" s="238">
        <f t="shared" si="13"/>
        <v>0</v>
      </c>
    </row>
    <row r="49" spans="1:15" x14ac:dyDescent="0.2">
      <c r="A49" s="112">
        <v>28</v>
      </c>
      <c r="B49" s="113"/>
      <c r="C49" s="114"/>
      <c r="D49" s="245">
        <v>20</v>
      </c>
      <c r="E49" s="234">
        <v>5</v>
      </c>
      <c r="F49" s="136"/>
      <c r="G49" s="143"/>
      <c r="H49" s="182">
        <f t="shared" si="10"/>
        <v>0</v>
      </c>
      <c r="I49" s="176"/>
      <c r="J49" s="237">
        <f t="shared" si="16"/>
        <v>2.8299999999999996</v>
      </c>
      <c r="K49" s="240"/>
      <c r="L49" s="241">
        <f>(119.6/1000*1+(E49/D49)*(15/100))*D49</f>
        <v>3.1419999999999999</v>
      </c>
      <c r="M49" s="176">
        <f t="shared" si="11"/>
        <v>0.31200000000000028</v>
      </c>
      <c r="N49" s="237">
        <f t="shared" si="12"/>
        <v>0</v>
      </c>
      <c r="O49" s="238">
        <f t="shared" si="13"/>
        <v>0</v>
      </c>
    </row>
    <row r="50" spans="1:15" x14ac:dyDescent="0.2">
      <c r="A50" s="112">
        <v>29</v>
      </c>
      <c r="B50" s="113"/>
      <c r="C50" s="114"/>
      <c r="D50" s="245">
        <v>20</v>
      </c>
      <c r="E50" s="234">
        <v>5.35</v>
      </c>
      <c r="F50" s="136"/>
      <c r="G50" s="143"/>
      <c r="H50" s="182">
        <f t="shared" si="10"/>
        <v>0</v>
      </c>
      <c r="I50" s="176"/>
      <c r="J50" s="237">
        <f t="shared" si="16"/>
        <v>2.8825000000000003</v>
      </c>
      <c r="K50" s="240"/>
      <c r="L50" s="241">
        <f t="shared" ref="L50:L51" si="17">(119.6/1000*1+(E50/D50)*(15/100))*D50</f>
        <v>3.1945000000000001</v>
      </c>
      <c r="M50" s="176">
        <f t="shared" si="11"/>
        <v>0.31199999999999983</v>
      </c>
      <c r="N50" s="237">
        <f t="shared" si="12"/>
        <v>0</v>
      </c>
      <c r="O50" s="238">
        <f t="shared" si="13"/>
        <v>0</v>
      </c>
    </row>
    <row r="51" spans="1:15" x14ac:dyDescent="0.2">
      <c r="A51" s="112">
        <v>30</v>
      </c>
      <c r="B51" s="113"/>
      <c r="C51" s="114"/>
      <c r="D51" s="245">
        <v>20</v>
      </c>
      <c r="E51" s="234">
        <v>5.6</v>
      </c>
      <c r="F51" s="136"/>
      <c r="G51" s="143"/>
      <c r="H51" s="182">
        <f t="shared" si="10"/>
        <v>0</v>
      </c>
      <c r="I51" s="176"/>
      <c r="J51" s="237">
        <f t="shared" si="16"/>
        <v>2.92</v>
      </c>
      <c r="K51" s="240"/>
      <c r="L51" s="241">
        <f t="shared" si="17"/>
        <v>3.2319999999999998</v>
      </c>
      <c r="M51" s="176">
        <f t="shared" si="11"/>
        <v>0.31199999999999983</v>
      </c>
      <c r="N51" s="237">
        <f t="shared" si="12"/>
        <v>0</v>
      </c>
      <c r="O51" s="238">
        <f t="shared" si="13"/>
        <v>0</v>
      </c>
    </row>
    <row r="52" spans="1:15" x14ac:dyDescent="0.2">
      <c r="A52" s="112">
        <v>31</v>
      </c>
      <c r="B52" s="113"/>
      <c r="C52" s="114"/>
      <c r="D52" s="246">
        <v>40</v>
      </c>
      <c r="E52" s="234">
        <v>7</v>
      </c>
      <c r="F52" s="136"/>
      <c r="G52" s="143"/>
      <c r="H52" s="182">
        <f t="shared" si="10"/>
        <v>0</v>
      </c>
      <c r="I52" s="176">
        <f t="shared" ref="I52:I57" si="18">135.9/1000*D52</f>
        <v>5.4359999999999999</v>
      </c>
      <c r="J52" s="237"/>
      <c r="K52" s="240">
        <f t="shared" ref="K52:K57" si="19">156.3/1000*D52</f>
        <v>6.2520000000000007</v>
      </c>
      <c r="L52" s="241"/>
      <c r="M52" s="176">
        <f t="shared" si="11"/>
        <v>0.81600000000000072</v>
      </c>
      <c r="N52" s="237">
        <f t="shared" si="12"/>
        <v>0</v>
      </c>
      <c r="O52" s="238">
        <f t="shared" si="13"/>
        <v>0</v>
      </c>
    </row>
    <row r="53" spans="1:15" x14ac:dyDescent="0.2">
      <c r="A53" s="112">
        <v>32</v>
      </c>
      <c r="B53" s="113"/>
      <c r="C53" s="114"/>
      <c r="D53" s="245">
        <v>40</v>
      </c>
      <c r="E53" s="234">
        <v>7.4</v>
      </c>
      <c r="F53" s="136"/>
      <c r="G53" s="143"/>
      <c r="H53" s="182">
        <f t="shared" si="10"/>
        <v>0</v>
      </c>
      <c r="I53" s="176">
        <f t="shared" si="18"/>
        <v>5.4359999999999999</v>
      </c>
      <c r="J53" s="237"/>
      <c r="K53" s="240">
        <f t="shared" si="19"/>
        <v>6.2520000000000007</v>
      </c>
      <c r="L53" s="241"/>
      <c r="M53" s="176">
        <f t="shared" si="11"/>
        <v>0.81600000000000072</v>
      </c>
      <c r="N53" s="237">
        <f t="shared" si="12"/>
        <v>0</v>
      </c>
      <c r="O53" s="238">
        <f t="shared" si="13"/>
        <v>0</v>
      </c>
    </row>
    <row r="54" spans="1:15" x14ac:dyDescent="0.2">
      <c r="A54" s="112">
        <v>33</v>
      </c>
      <c r="B54" s="113"/>
      <c r="C54" s="114"/>
      <c r="D54" s="245">
        <v>40</v>
      </c>
      <c r="E54" s="234">
        <v>7.9</v>
      </c>
      <c r="F54" s="136"/>
      <c r="G54" s="143"/>
      <c r="H54" s="182">
        <f t="shared" si="10"/>
        <v>0</v>
      </c>
      <c r="I54" s="176">
        <f t="shared" si="18"/>
        <v>5.4359999999999999</v>
      </c>
      <c r="J54" s="237"/>
      <c r="K54" s="240">
        <f t="shared" si="19"/>
        <v>6.2520000000000007</v>
      </c>
      <c r="L54" s="241"/>
      <c r="M54" s="176">
        <f t="shared" si="11"/>
        <v>0.81600000000000072</v>
      </c>
      <c r="N54" s="237">
        <f t="shared" si="12"/>
        <v>0</v>
      </c>
      <c r="O54" s="238">
        <f t="shared" si="13"/>
        <v>0</v>
      </c>
    </row>
    <row r="55" spans="1:15" x14ac:dyDescent="0.2">
      <c r="A55" s="112">
        <v>34</v>
      </c>
      <c r="B55" s="113"/>
      <c r="C55" s="114"/>
      <c r="D55" s="245">
        <v>40</v>
      </c>
      <c r="E55" s="234">
        <v>7.95</v>
      </c>
      <c r="F55" s="136"/>
      <c r="G55" s="143"/>
      <c r="H55" s="182">
        <f t="shared" si="10"/>
        <v>0</v>
      </c>
      <c r="I55" s="176">
        <f t="shared" si="18"/>
        <v>5.4359999999999999</v>
      </c>
      <c r="J55" s="237"/>
      <c r="K55" s="240">
        <f t="shared" si="19"/>
        <v>6.2520000000000007</v>
      </c>
      <c r="L55" s="241"/>
      <c r="M55" s="176">
        <f t="shared" si="11"/>
        <v>0.81600000000000072</v>
      </c>
      <c r="N55" s="237">
        <f t="shared" si="12"/>
        <v>0</v>
      </c>
      <c r="O55" s="238">
        <f t="shared" si="13"/>
        <v>0</v>
      </c>
    </row>
    <row r="56" spans="1:15" x14ac:dyDescent="0.2">
      <c r="A56" s="112">
        <v>35</v>
      </c>
      <c r="B56" s="113"/>
      <c r="C56" s="114"/>
      <c r="D56" s="245">
        <v>40</v>
      </c>
      <c r="E56" s="234">
        <v>8.4499999999999993</v>
      </c>
      <c r="F56" s="136"/>
      <c r="G56" s="143"/>
      <c r="H56" s="182">
        <f t="shared" si="10"/>
        <v>0</v>
      </c>
      <c r="I56" s="176">
        <f t="shared" si="18"/>
        <v>5.4359999999999999</v>
      </c>
      <c r="J56" s="237"/>
      <c r="K56" s="240">
        <f t="shared" si="19"/>
        <v>6.2520000000000007</v>
      </c>
      <c r="L56" s="241"/>
      <c r="M56" s="176">
        <f t="shared" si="11"/>
        <v>0.81600000000000072</v>
      </c>
      <c r="N56" s="237">
        <f t="shared" si="12"/>
        <v>0</v>
      </c>
      <c r="O56" s="238">
        <f t="shared" si="13"/>
        <v>0</v>
      </c>
    </row>
    <row r="57" spans="1:15" ht="13.5" thickBot="1" x14ac:dyDescent="0.25">
      <c r="A57" s="112">
        <v>36</v>
      </c>
      <c r="B57" s="248"/>
      <c r="C57" s="249"/>
      <c r="D57" s="250">
        <v>40</v>
      </c>
      <c r="E57" s="251">
        <v>8.5</v>
      </c>
      <c r="F57" s="141"/>
      <c r="G57" s="247"/>
      <c r="H57" s="261">
        <f t="shared" si="10"/>
        <v>0</v>
      </c>
      <c r="I57" s="252">
        <f t="shared" si="18"/>
        <v>5.4359999999999999</v>
      </c>
      <c r="J57" s="253"/>
      <c r="K57" s="254">
        <f t="shared" si="19"/>
        <v>6.2520000000000007</v>
      </c>
      <c r="L57" s="255"/>
      <c r="M57" s="252">
        <f t="shared" si="11"/>
        <v>0.81600000000000072</v>
      </c>
      <c r="N57" s="253">
        <f t="shared" si="12"/>
        <v>0</v>
      </c>
      <c r="O57" s="256">
        <f t="shared" si="13"/>
        <v>0</v>
      </c>
    </row>
    <row r="58" spans="1:15" ht="13.5" thickBot="1" x14ac:dyDescent="0.25">
      <c r="A58" s="285" t="s">
        <v>29</v>
      </c>
      <c r="B58" s="286"/>
      <c r="C58" s="287"/>
      <c r="D58" s="192" t="s">
        <v>119</v>
      </c>
      <c r="E58" s="193" t="s">
        <v>119</v>
      </c>
      <c r="F58" s="180">
        <f>SUM(F22:F57)</f>
        <v>0</v>
      </c>
      <c r="G58" s="183">
        <f>SUM(G22:G57)</f>
        <v>0</v>
      </c>
      <c r="H58" s="260">
        <f>SUM(H22:H57)</f>
        <v>0</v>
      </c>
      <c r="I58" s="257" t="s">
        <v>119</v>
      </c>
      <c r="J58" s="194" t="s">
        <v>119</v>
      </c>
      <c r="K58" s="257" t="s">
        <v>119</v>
      </c>
      <c r="L58" s="258" t="s">
        <v>119</v>
      </c>
      <c r="M58" s="195" t="s">
        <v>119</v>
      </c>
      <c r="N58" s="115">
        <f>SUM(N22:N57)</f>
        <v>0</v>
      </c>
      <c r="O58" s="178">
        <f>SUM(O22:O57)</f>
        <v>0</v>
      </c>
    </row>
    <row r="59" spans="1:15" x14ac:dyDescent="0.2">
      <c r="A59" s="4"/>
      <c r="B59" s="4"/>
      <c r="C59" s="4"/>
      <c r="D59" s="28"/>
      <c r="E59" s="4"/>
      <c r="F59" s="4"/>
      <c r="G59" s="116"/>
      <c r="H59" s="116"/>
      <c r="I59" s="116"/>
      <c r="J59" s="116"/>
      <c r="K59" s="211"/>
      <c r="L59" s="211"/>
      <c r="M59" s="116"/>
      <c r="N59" s="20"/>
      <c r="O59" s="20"/>
    </row>
    <row r="60" spans="1:15" ht="15.75" x14ac:dyDescent="0.25">
      <c r="A60" s="264" t="s">
        <v>18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116"/>
      <c r="N60" s="20"/>
      <c r="O60" s="20"/>
    </row>
    <row r="61" spans="1:15" ht="15.75" x14ac:dyDescent="0.25">
      <c r="A61" s="264" t="s">
        <v>19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116"/>
      <c r="N61" s="20"/>
      <c r="O61" s="20"/>
    </row>
    <row r="62" spans="1:15" ht="15.75" x14ac:dyDescent="0.25">
      <c r="A62" s="265"/>
      <c r="B62" s="265"/>
      <c r="C62" s="265"/>
      <c r="D62" s="265"/>
      <c r="E62" s="265"/>
      <c r="F62" s="91"/>
      <c r="G62" s="8"/>
      <c r="H62" s="8"/>
      <c r="I62" s="8"/>
      <c r="J62" s="8"/>
      <c r="K62" s="212"/>
      <c r="L62" s="212"/>
      <c r="M62" s="117"/>
      <c r="N62" s="117"/>
      <c r="O62" s="117"/>
    </row>
    <row r="63" spans="1:15" x14ac:dyDescent="0.2">
      <c r="A63" s="262" t="s">
        <v>20</v>
      </c>
      <c r="B63" s="262"/>
      <c r="C63" s="262"/>
      <c r="D63" s="262"/>
      <c r="E63" s="262"/>
      <c r="F63" s="118"/>
      <c r="G63" s="262" t="s">
        <v>21</v>
      </c>
      <c r="H63" s="262"/>
      <c r="I63" s="93"/>
      <c r="J63" s="93"/>
      <c r="K63" s="263" t="s">
        <v>22</v>
      </c>
      <c r="L63" s="263"/>
      <c r="M63" s="116"/>
      <c r="N63" s="20"/>
      <c r="O63" s="20"/>
    </row>
    <row r="64" spans="1:15" ht="15.75" x14ac:dyDescent="0.25">
      <c r="A64" s="264" t="s">
        <v>23</v>
      </c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116"/>
      <c r="N64" s="20"/>
      <c r="O64" s="20"/>
    </row>
    <row r="65" spans="1:15" ht="15.75" x14ac:dyDescent="0.25">
      <c r="A65" s="265"/>
      <c r="B65" s="265"/>
      <c r="C65" s="265"/>
      <c r="D65" s="265"/>
      <c r="E65" s="265"/>
      <c r="F65" s="91"/>
      <c r="G65" s="8"/>
      <c r="H65" s="8"/>
      <c r="I65" s="8"/>
      <c r="J65" s="8"/>
      <c r="K65" s="212"/>
      <c r="L65" s="212"/>
      <c r="M65" s="117"/>
      <c r="N65" s="117"/>
      <c r="O65" s="117"/>
    </row>
    <row r="66" spans="1:15" x14ac:dyDescent="0.2">
      <c r="A66" s="262" t="s">
        <v>20</v>
      </c>
      <c r="B66" s="262"/>
      <c r="C66" s="262"/>
      <c r="D66" s="262"/>
      <c r="E66" s="262"/>
      <c r="F66" s="90"/>
      <c r="G66" s="262" t="s">
        <v>21</v>
      </c>
      <c r="H66" s="262"/>
      <c r="I66" s="93"/>
      <c r="J66" s="93"/>
      <c r="K66" s="263" t="s">
        <v>22</v>
      </c>
      <c r="L66" s="263"/>
      <c r="M66" s="116"/>
      <c r="N66" s="20"/>
      <c r="O66" s="20"/>
    </row>
    <row r="67" spans="1:15" ht="15.75" x14ac:dyDescent="0.25">
      <c r="A67" s="265"/>
      <c r="B67" s="265"/>
      <c r="C67" s="265"/>
      <c r="D67" s="265"/>
      <c r="E67" s="265"/>
      <c r="F67" s="91"/>
      <c r="G67" s="8"/>
      <c r="H67" s="8"/>
      <c r="I67" s="8"/>
      <c r="J67" s="8"/>
      <c r="K67" s="212"/>
      <c r="L67" s="212"/>
      <c r="M67" s="117"/>
      <c r="N67" s="117"/>
      <c r="O67" s="117"/>
    </row>
    <row r="68" spans="1:15" x14ac:dyDescent="0.2">
      <c r="A68" s="262" t="s">
        <v>20</v>
      </c>
      <c r="B68" s="262"/>
      <c r="C68" s="262"/>
      <c r="D68" s="262"/>
      <c r="E68" s="262"/>
      <c r="F68" s="90"/>
      <c r="G68" s="262" t="s">
        <v>21</v>
      </c>
      <c r="H68" s="262"/>
      <c r="I68" s="93"/>
      <c r="J68" s="93"/>
      <c r="K68" s="263" t="s">
        <v>22</v>
      </c>
      <c r="L68" s="263"/>
      <c r="M68" s="116"/>
      <c r="N68" s="20"/>
      <c r="O68" s="20"/>
    </row>
    <row r="69" spans="1:15" ht="15.75" x14ac:dyDescent="0.25">
      <c r="A69" s="265"/>
      <c r="B69" s="265"/>
      <c r="C69" s="265"/>
      <c r="D69" s="265"/>
      <c r="E69" s="265"/>
      <c r="F69" s="91"/>
      <c r="G69" s="8"/>
      <c r="H69" s="8"/>
      <c r="I69" s="8"/>
      <c r="J69" s="8"/>
      <c r="K69" s="212"/>
      <c r="L69" s="212"/>
      <c r="M69" s="117"/>
      <c r="N69" s="117"/>
      <c r="O69" s="117"/>
    </row>
    <row r="70" spans="1:15" x14ac:dyDescent="0.2">
      <c r="A70" s="262" t="s">
        <v>20</v>
      </c>
      <c r="B70" s="262"/>
      <c r="C70" s="262"/>
      <c r="D70" s="262"/>
      <c r="E70" s="262"/>
      <c r="F70" s="90"/>
      <c r="G70" s="262" t="s">
        <v>21</v>
      </c>
      <c r="H70" s="262"/>
      <c r="I70" s="93"/>
      <c r="J70" s="93"/>
      <c r="K70" s="263" t="s">
        <v>22</v>
      </c>
      <c r="L70" s="263"/>
      <c r="M70" s="116"/>
      <c r="N70" s="20"/>
      <c r="O70" s="20"/>
    </row>
    <row r="71" spans="1:15" x14ac:dyDescent="0.2">
      <c r="A71" s="4"/>
      <c r="B71" s="4"/>
      <c r="C71" s="4"/>
      <c r="D71" s="28"/>
      <c r="E71" s="4"/>
      <c r="F71" s="4"/>
      <c r="G71" s="116"/>
      <c r="H71" s="116"/>
      <c r="I71" s="116"/>
      <c r="J71" s="116"/>
      <c r="K71" s="211"/>
      <c r="L71" s="211"/>
      <c r="M71" s="116"/>
      <c r="N71" s="20"/>
      <c r="O71" s="20"/>
    </row>
    <row r="72" spans="1:15" x14ac:dyDescent="0.2">
      <c r="A72" s="4"/>
      <c r="B72" s="4"/>
      <c r="C72" s="4"/>
      <c r="D72" s="28"/>
      <c r="E72" s="4"/>
      <c r="F72" s="4"/>
      <c r="G72" s="4"/>
      <c r="H72" s="4"/>
      <c r="I72" s="4"/>
      <c r="J72" s="116"/>
      <c r="K72" s="211"/>
      <c r="L72" s="211"/>
      <c r="M72" s="116"/>
      <c r="N72" s="20"/>
      <c r="O72" s="20"/>
    </row>
    <row r="73" spans="1:15" x14ac:dyDescent="0.2">
      <c r="N73" s="119"/>
      <c r="O73" s="119"/>
    </row>
  </sheetData>
  <mergeCells count="51">
    <mergeCell ref="A6:N6"/>
    <mergeCell ref="A1:N1"/>
    <mergeCell ref="A2:N2"/>
    <mergeCell ref="A3:N3"/>
    <mergeCell ref="A4:N4"/>
    <mergeCell ref="A5:N5"/>
    <mergeCell ref="A7:N7"/>
    <mergeCell ref="A8:N8"/>
    <mergeCell ref="A10:E10"/>
    <mergeCell ref="I10:N10"/>
    <mergeCell ref="A11:E11"/>
    <mergeCell ref="I11:N11"/>
    <mergeCell ref="N18:N19"/>
    <mergeCell ref="O18:O19"/>
    <mergeCell ref="A12:H12"/>
    <mergeCell ref="J12:K12"/>
    <mergeCell ref="B15:C15"/>
    <mergeCell ref="F15:I15"/>
    <mergeCell ref="F16:I16"/>
    <mergeCell ref="A18:A19"/>
    <mergeCell ref="B18:B19"/>
    <mergeCell ref="C18:C19"/>
    <mergeCell ref="D18:F18"/>
    <mergeCell ref="G18:G19"/>
    <mergeCell ref="A62:E62"/>
    <mergeCell ref="H18:H19"/>
    <mergeCell ref="I18:J19"/>
    <mergeCell ref="K18:L19"/>
    <mergeCell ref="M18:M19"/>
    <mergeCell ref="I20:J20"/>
    <mergeCell ref="K20:L20"/>
    <mergeCell ref="A21:G21"/>
    <mergeCell ref="A60:L60"/>
    <mergeCell ref="A61:L61"/>
    <mergeCell ref="A58:C58"/>
    <mergeCell ref="A70:E70"/>
    <mergeCell ref="G70:H70"/>
    <mergeCell ref="K70:L70"/>
    <mergeCell ref="A63:E63"/>
    <mergeCell ref="G63:H63"/>
    <mergeCell ref="K63:L63"/>
    <mergeCell ref="A64:L64"/>
    <mergeCell ref="A65:E65"/>
    <mergeCell ref="A66:E66"/>
    <mergeCell ref="G66:H66"/>
    <mergeCell ref="K66:L66"/>
    <mergeCell ref="A67:E67"/>
    <mergeCell ref="A68:E68"/>
    <mergeCell ref="G68:H68"/>
    <mergeCell ref="K68:L68"/>
    <mergeCell ref="A69:E69"/>
  </mergeCells>
  <conditionalFormatting sqref="H22:H57">
    <cfRule type="cellIs" dxfId="13" priority="2" stopIfTrue="1" operator="equal">
      <formula>0</formula>
    </cfRule>
  </conditionalFormatting>
  <pageMargins left="0.70866141732283472" right="0.70866141732283472" top="0.86969696969696975" bottom="0.74803149606299213" header="0.31496062992125984" footer="0.31496062992125984"/>
  <pageSetup paperSize="9" scale="80" fitToHeight="0" orientation="landscape" r:id="rId1"/>
  <headerFooter>
    <oddHeader>&amp;R&amp;"Times New Roman,Regular" 2.pielikums 
metodiskajam materiālam par tabakas izstrādājumu inventarizāciju un akcīzes nodokļa 
starpības summas aprēķināšanu saistībā ar akcīzes nodokļa likmes maiņu 2024.gada 1.martā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6"/>
  <sheetViews>
    <sheetView zoomScaleNormal="100" zoomScalePageLayoutView="55" workbookViewId="0">
      <selection activeCell="A11" sqref="A11"/>
    </sheetView>
  </sheetViews>
  <sheetFormatPr defaultRowHeight="12.75" x14ac:dyDescent="0.2"/>
  <cols>
    <col min="1" max="1" width="4.5703125" customWidth="1"/>
    <col min="2" max="2" width="10" customWidth="1"/>
    <col min="3" max="3" width="23.5703125" customWidth="1"/>
    <col min="4" max="4" width="15.7109375" customWidth="1"/>
    <col min="5" max="5" width="14" customWidth="1"/>
    <col min="6" max="6" width="17.5703125" customWidth="1"/>
    <col min="7" max="7" width="18" customWidth="1"/>
    <col min="8" max="8" width="18.28515625" customWidth="1"/>
    <col min="9" max="10" width="17.42578125" customWidth="1"/>
    <col min="11" max="11" width="13.7109375" customWidth="1"/>
    <col min="12" max="12" width="9.140625" customWidth="1"/>
  </cols>
  <sheetData>
    <row r="1" spans="1:15" ht="16.5" customHeight="1" x14ac:dyDescent="0.25">
      <c r="A1" s="305" t="s">
        <v>139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6"/>
      <c r="M1" s="36"/>
    </row>
    <row r="2" spans="1:15" ht="15.75" customHeight="1" x14ac:dyDescent="0.25">
      <c r="A2" s="305" t="s">
        <v>114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O2" s="19"/>
    </row>
    <row r="3" spans="1:15" ht="17.25" customHeight="1" x14ac:dyDescent="0.25">
      <c r="A3" s="305" t="s">
        <v>118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O3" s="24"/>
    </row>
    <row r="4" spans="1:15" ht="15.75" customHeight="1" x14ac:dyDescent="0.25">
      <c r="A4" s="305" t="s">
        <v>70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9"/>
      <c r="M4" s="39"/>
    </row>
    <row r="5" spans="1:15" ht="15.75" customHeight="1" x14ac:dyDescent="0.25">
      <c r="A5" s="305" t="s">
        <v>113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1:15" ht="15.75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5" ht="15.75" customHeight="1" x14ac:dyDescent="0.2">
      <c r="A7" s="312"/>
      <c r="B7" s="312"/>
      <c r="C7" s="312"/>
      <c r="D7" s="312"/>
      <c r="E7" s="14"/>
      <c r="F7" s="312"/>
      <c r="G7" s="312"/>
      <c r="H7" s="312"/>
      <c r="I7" s="312"/>
      <c r="J7" s="312"/>
      <c r="K7" s="4"/>
    </row>
    <row r="8" spans="1:15" x14ac:dyDescent="0.2">
      <c r="A8" s="313" t="s">
        <v>0</v>
      </c>
      <c r="B8" s="313"/>
      <c r="C8" s="313"/>
      <c r="D8" s="313"/>
      <c r="E8" s="14"/>
      <c r="F8" s="313" t="s">
        <v>1</v>
      </c>
      <c r="G8" s="313"/>
      <c r="H8" s="313"/>
      <c r="I8" s="313"/>
      <c r="J8" s="313"/>
      <c r="K8" s="4"/>
    </row>
    <row r="9" spans="1:15" ht="18.75" x14ac:dyDescent="0.3">
      <c r="A9" s="328" t="s">
        <v>24</v>
      </c>
      <c r="B9" s="328"/>
      <c r="C9" s="328"/>
      <c r="D9" s="328"/>
      <c r="E9" s="328"/>
      <c r="F9" s="328"/>
      <c r="G9" s="328"/>
      <c r="H9" s="328"/>
      <c r="I9" s="328"/>
      <c r="J9" s="328"/>
      <c r="K9" s="2"/>
    </row>
    <row r="10" spans="1:15" ht="18.75" x14ac:dyDescent="0.3">
      <c r="A10" s="292" t="s">
        <v>25</v>
      </c>
      <c r="B10" s="315"/>
      <c r="C10" s="315"/>
      <c r="D10" s="315"/>
      <c r="E10" s="315"/>
      <c r="F10" s="315"/>
      <c r="G10" s="315"/>
      <c r="H10" s="15"/>
      <c r="I10" s="41"/>
      <c r="J10" s="6"/>
    </row>
    <row r="11" spans="1:15" ht="15.75" x14ac:dyDescent="0.25">
      <c r="A11" s="3" t="s">
        <v>146</v>
      </c>
      <c r="B11" s="9"/>
      <c r="C11" s="9"/>
      <c r="D11" s="314" t="s">
        <v>2</v>
      </c>
      <c r="E11" s="314"/>
      <c r="F11" s="294"/>
      <c r="G11" s="294"/>
      <c r="H11" s="294"/>
      <c r="I11" s="11"/>
      <c r="J11" s="57"/>
      <c r="K11" s="11"/>
    </row>
    <row r="12" spans="1:15" ht="14.25" customHeight="1" x14ac:dyDescent="0.3">
      <c r="A12" s="1"/>
      <c r="B12" s="10"/>
      <c r="C12" s="13" t="s">
        <v>3</v>
      </c>
      <c r="D12" s="12"/>
      <c r="E12" s="16"/>
      <c r="F12" s="295" t="s">
        <v>4</v>
      </c>
      <c r="G12" s="295"/>
      <c r="H12" s="295"/>
      <c r="I12" s="58" t="s">
        <v>125</v>
      </c>
      <c r="J12" s="58"/>
      <c r="K12" s="58"/>
    </row>
    <row r="13" spans="1:15" ht="13.5" thickBot="1" x14ac:dyDescent="0.25">
      <c r="A13" s="1"/>
      <c r="B13" s="1"/>
      <c r="C13" s="1"/>
      <c r="D13" s="1"/>
      <c r="E13" s="1"/>
      <c r="F13" s="1"/>
      <c r="G13" s="20"/>
      <c r="H13" s="1"/>
      <c r="I13" s="58" t="s">
        <v>126</v>
      </c>
      <c r="J13" s="59"/>
      <c r="K13" s="59"/>
    </row>
    <row r="14" spans="1:15" ht="54.75" customHeight="1" x14ac:dyDescent="0.2">
      <c r="A14" s="296" t="s">
        <v>5</v>
      </c>
      <c r="B14" s="317" t="s">
        <v>26</v>
      </c>
      <c r="C14" s="319" t="s">
        <v>27</v>
      </c>
      <c r="D14" s="296" t="s">
        <v>49</v>
      </c>
      <c r="E14" s="269" t="s">
        <v>28</v>
      </c>
      <c r="F14" s="323" t="s">
        <v>132</v>
      </c>
      <c r="G14" s="321" t="s">
        <v>53</v>
      </c>
      <c r="H14" s="321" t="s">
        <v>54</v>
      </c>
      <c r="I14" s="321" t="s">
        <v>116</v>
      </c>
      <c r="J14" s="323" t="s">
        <v>117</v>
      </c>
      <c r="K14" s="321" t="s">
        <v>55</v>
      </c>
    </row>
    <row r="15" spans="1:15" ht="70.5" customHeight="1" thickBot="1" x14ac:dyDescent="0.25">
      <c r="A15" s="316"/>
      <c r="B15" s="318"/>
      <c r="C15" s="320"/>
      <c r="D15" s="316"/>
      <c r="E15" s="329"/>
      <c r="F15" s="324"/>
      <c r="G15" s="322"/>
      <c r="H15" s="322"/>
      <c r="I15" s="322"/>
      <c r="J15" s="324"/>
      <c r="K15" s="322"/>
    </row>
    <row r="16" spans="1:15" ht="15.75" thickBot="1" x14ac:dyDescent="0.25">
      <c r="A16" s="128" t="s">
        <v>6</v>
      </c>
      <c r="B16" s="129" t="s">
        <v>7</v>
      </c>
      <c r="C16" s="130" t="s">
        <v>8</v>
      </c>
      <c r="D16" s="131" t="s">
        <v>9</v>
      </c>
      <c r="E16" s="132" t="s">
        <v>10</v>
      </c>
      <c r="F16" s="120" t="s">
        <v>11</v>
      </c>
      <c r="G16" s="34" t="s">
        <v>12</v>
      </c>
      <c r="H16" s="30" t="s">
        <v>13</v>
      </c>
      <c r="I16" s="47" t="s">
        <v>14</v>
      </c>
      <c r="J16" s="30" t="s">
        <v>15</v>
      </c>
      <c r="K16" s="30" t="s">
        <v>16</v>
      </c>
    </row>
    <row r="17" spans="1:11" ht="13.5" thickBot="1" x14ac:dyDescent="0.25">
      <c r="A17" s="308" t="s">
        <v>17</v>
      </c>
      <c r="B17" s="309"/>
      <c r="C17" s="310"/>
      <c r="D17" s="309"/>
      <c r="E17" s="309"/>
      <c r="F17" s="311"/>
      <c r="G17" s="45" t="s">
        <v>42</v>
      </c>
      <c r="H17" s="32" t="s">
        <v>41</v>
      </c>
      <c r="I17" s="48" t="s">
        <v>127</v>
      </c>
      <c r="J17" s="33" t="s">
        <v>128</v>
      </c>
      <c r="K17" s="32" t="s">
        <v>51</v>
      </c>
    </row>
    <row r="18" spans="1:11" x14ac:dyDescent="0.2">
      <c r="A18" s="184">
        <v>1</v>
      </c>
      <c r="B18" s="70"/>
      <c r="C18" s="72"/>
      <c r="D18" s="133"/>
      <c r="E18" s="134"/>
      <c r="F18" s="137"/>
      <c r="G18" s="55">
        <f t="shared" ref="G18" si="0">IF(D18-F18&gt;=0,D18-F18,0)</f>
        <v>0</v>
      </c>
      <c r="H18" s="46">
        <f>G18*E18</f>
        <v>0</v>
      </c>
      <c r="I18" s="35">
        <f>ROUND(126.7/1000*H18, 2)</f>
        <v>0</v>
      </c>
      <c r="J18" s="35">
        <f>ROUND(164.7/1000*H18, 2)</f>
        <v>0</v>
      </c>
      <c r="K18" s="37">
        <f>ROUND(J18-I18, 2)</f>
        <v>0</v>
      </c>
    </row>
    <row r="19" spans="1:11" x14ac:dyDescent="0.2">
      <c r="A19" s="185">
        <v>2</v>
      </c>
      <c r="B19" s="71"/>
      <c r="C19" s="73"/>
      <c r="D19" s="135"/>
      <c r="E19" s="136"/>
      <c r="F19" s="138"/>
      <c r="G19" s="55">
        <f t="shared" ref="G19:G23" si="1">IF(D19-F19&gt;=0,D19-F19,0)</f>
        <v>0</v>
      </c>
      <c r="H19" s="46">
        <f t="shared" ref="H19:H23" si="2">G19*E19</f>
        <v>0</v>
      </c>
      <c r="I19" s="35">
        <f t="shared" ref="I19:I23" si="3">ROUND(126.7/1000*H19, 2)</f>
        <v>0</v>
      </c>
      <c r="J19" s="35">
        <f t="shared" ref="J19:J23" si="4">ROUND(164.7/1000*H19, 2)</f>
        <v>0</v>
      </c>
      <c r="K19" s="37">
        <f t="shared" ref="K19:K23" si="5">ROUND(J19-I19, 2)</f>
        <v>0</v>
      </c>
    </row>
    <row r="20" spans="1:11" x14ac:dyDescent="0.2">
      <c r="A20" s="185">
        <v>3</v>
      </c>
      <c r="B20" s="71"/>
      <c r="C20" s="73"/>
      <c r="D20" s="135"/>
      <c r="E20" s="136"/>
      <c r="F20" s="138"/>
      <c r="G20" s="55">
        <f t="shared" si="1"/>
        <v>0</v>
      </c>
      <c r="H20" s="46">
        <f t="shared" si="2"/>
        <v>0</v>
      </c>
      <c r="I20" s="35">
        <f t="shared" si="3"/>
        <v>0</v>
      </c>
      <c r="J20" s="35">
        <f t="shared" si="4"/>
        <v>0</v>
      </c>
      <c r="K20" s="37">
        <f t="shared" si="5"/>
        <v>0</v>
      </c>
    </row>
    <row r="21" spans="1:11" x14ac:dyDescent="0.2">
      <c r="A21" s="185">
        <v>4</v>
      </c>
      <c r="B21" s="71"/>
      <c r="C21" s="73"/>
      <c r="D21" s="135"/>
      <c r="E21" s="136"/>
      <c r="F21" s="138"/>
      <c r="G21" s="55">
        <f t="shared" si="1"/>
        <v>0</v>
      </c>
      <c r="H21" s="46">
        <f t="shared" si="2"/>
        <v>0</v>
      </c>
      <c r="I21" s="35">
        <f t="shared" si="3"/>
        <v>0</v>
      </c>
      <c r="J21" s="35">
        <f t="shared" si="4"/>
        <v>0</v>
      </c>
      <c r="K21" s="37">
        <f t="shared" si="5"/>
        <v>0</v>
      </c>
    </row>
    <row r="22" spans="1:11" x14ac:dyDescent="0.2">
      <c r="A22" s="185">
        <v>5</v>
      </c>
      <c r="B22" s="71"/>
      <c r="C22" s="73"/>
      <c r="D22" s="135"/>
      <c r="E22" s="136"/>
      <c r="F22" s="138"/>
      <c r="G22" s="55">
        <f t="shared" si="1"/>
        <v>0</v>
      </c>
      <c r="H22" s="46">
        <f t="shared" si="2"/>
        <v>0</v>
      </c>
      <c r="I22" s="35">
        <f t="shared" si="3"/>
        <v>0</v>
      </c>
      <c r="J22" s="35">
        <f t="shared" si="4"/>
        <v>0</v>
      </c>
      <c r="K22" s="37">
        <f t="shared" si="5"/>
        <v>0</v>
      </c>
    </row>
    <row r="23" spans="1:11" ht="13.5" thickBot="1" x14ac:dyDescent="0.25">
      <c r="A23" s="185">
        <v>6</v>
      </c>
      <c r="B23" s="71"/>
      <c r="C23" s="74"/>
      <c r="D23" s="140"/>
      <c r="E23" s="141"/>
      <c r="F23" s="139"/>
      <c r="G23" s="55">
        <f t="shared" si="1"/>
        <v>0</v>
      </c>
      <c r="H23" s="46">
        <f t="shared" si="2"/>
        <v>0</v>
      </c>
      <c r="I23" s="35">
        <f t="shared" si="3"/>
        <v>0</v>
      </c>
      <c r="J23" s="35">
        <f t="shared" si="4"/>
        <v>0</v>
      </c>
      <c r="K23" s="37">
        <f t="shared" si="5"/>
        <v>0</v>
      </c>
    </row>
    <row r="24" spans="1:11" ht="13.5" thickBot="1" x14ac:dyDescent="0.25">
      <c r="A24" s="325" t="s">
        <v>29</v>
      </c>
      <c r="B24" s="326"/>
      <c r="C24" s="327"/>
      <c r="D24" s="148">
        <f>SUM(D18:D23)</f>
        <v>0</v>
      </c>
      <c r="E24" s="196" t="s">
        <v>119</v>
      </c>
      <c r="F24" s="197">
        <f t="shared" ref="F24:K24" si="6">SUM(F18:F23)</f>
        <v>0</v>
      </c>
      <c r="G24" s="198">
        <f t="shared" si="6"/>
        <v>0</v>
      </c>
      <c r="H24" s="199">
        <f t="shared" si="6"/>
        <v>0</v>
      </c>
      <c r="I24" s="200" t="s">
        <v>119</v>
      </c>
      <c r="J24" s="200" t="s">
        <v>119</v>
      </c>
      <c r="K24" s="50">
        <f t="shared" si="6"/>
        <v>0</v>
      </c>
    </row>
    <row r="25" spans="1:11" x14ac:dyDescent="0.2">
      <c r="A25" s="1"/>
      <c r="B25" s="1"/>
      <c r="C25" s="17"/>
      <c r="D25" s="1"/>
      <c r="E25" s="1"/>
      <c r="F25" s="1"/>
      <c r="G25" s="1"/>
      <c r="H25" s="1"/>
      <c r="I25" s="1"/>
      <c r="J25" s="1"/>
      <c r="K25" s="1"/>
    </row>
    <row r="26" spans="1:11" ht="15.75" x14ac:dyDescent="0.25">
      <c r="A26" s="264" t="s">
        <v>18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ht="15.75" x14ac:dyDescent="0.25">
      <c r="A27" s="264" t="s">
        <v>19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4"/>
    </row>
    <row r="28" spans="1:11" ht="12.75" customHeight="1" x14ac:dyDescent="0.25">
      <c r="A28" s="265"/>
      <c r="B28" s="265"/>
      <c r="C28" s="265"/>
      <c r="D28" s="265"/>
      <c r="E28" s="8"/>
      <c r="F28" s="8"/>
      <c r="G28" s="8"/>
      <c r="H28" s="8"/>
      <c r="I28" s="8"/>
      <c r="J28" s="8"/>
      <c r="K28" s="8"/>
    </row>
    <row r="29" spans="1:11" x14ac:dyDescent="0.2">
      <c r="A29" s="313" t="s">
        <v>20</v>
      </c>
      <c r="B29" s="313"/>
      <c r="C29" s="313"/>
      <c r="D29" s="313"/>
      <c r="E29" s="262" t="s">
        <v>21</v>
      </c>
      <c r="F29" s="262"/>
      <c r="G29" s="262"/>
      <c r="H29" s="262"/>
      <c r="I29" s="40"/>
      <c r="J29" s="64" t="s">
        <v>22</v>
      </c>
      <c r="K29" s="64"/>
    </row>
    <row r="30" spans="1:11" ht="13.5" customHeight="1" x14ac:dyDescent="0.25">
      <c r="A30" s="264" t="s">
        <v>23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4"/>
    </row>
    <row r="31" spans="1:11" ht="13.5" customHeight="1" x14ac:dyDescent="0.25">
      <c r="A31" s="265"/>
      <c r="B31" s="265"/>
      <c r="C31" s="265"/>
      <c r="D31" s="265"/>
      <c r="E31" s="8"/>
      <c r="F31" s="8"/>
      <c r="G31" s="8"/>
      <c r="H31" s="8"/>
      <c r="I31" s="8"/>
      <c r="J31" s="8"/>
      <c r="K31" s="8"/>
    </row>
    <row r="32" spans="1:11" x14ac:dyDescent="0.2">
      <c r="A32" s="313" t="s">
        <v>20</v>
      </c>
      <c r="B32" s="313"/>
      <c r="C32" s="313"/>
      <c r="D32" s="313"/>
      <c r="E32" s="262" t="s">
        <v>21</v>
      </c>
      <c r="F32" s="262"/>
      <c r="G32" s="262"/>
      <c r="H32" s="262"/>
      <c r="I32" s="40"/>
      <c r="J32" s="64" t="s">
        <v>22</v>
      </c>
      <c r="K32" s="64"/>
    </row>
    <row r="33" spans="1:11" ht="14.25" customHeight="1" x14ac:dyDescent="0.25">
      <c r="A33" s="265"/>
      <c r="B33" s="265"/>
      <c r="C33" s="265"/>
      <c r="D33" s="265"/>
      <c r="E33" s="8"/>
      <c r="F33" s="8"/>
      <c r="G33" s="8"/>
      <c r="H33" s="8"/>
      <c r="I33" s="8"/>
      <c r="J33" s="8"/>
      <c r="K33" s="8"/>
    </row>
    <row r="34" spans="1:11" x14ac:dyDescent="0.2">
      <c r="A34" s="313" t="s">
        <v>20</v>
      </c>
      <c r="B34" s="313"/>
      <c r="C34" s="313"/>
      <c r="D34" s="313"/>
      <c r="E34" s="262" t="s">
        <v>21</v>
      </c>
      <c r="F34" s="262"/>
      <c r="G34" s="262"/>
      <c r="H34" s="262"/>
      <c r="I34" s="40"/>
      <c r="J34" s="64" t="s">
        <v>22</v>
      </c>
      <c r="K34" s="64"/>
    </row>
    <row r="35" spans="1:11" ht="11.25" customHeight="1" x14ac:dyDescent="0.25">
      <c r="A35" s="265"/>
      <c r="B35" s="265"/>
      <c r="C35" s="265"/>
      <c r="D35" s="265"/>
      <c r="E35" s="8"/>
      <c r="F35" s="8"/>
      <c r="G35" s="8"/>
      <c r="H35" s="8"/>
      <c r="I35" s="8"/>
      <c r="J35" s="8"/>
      <c r="K35" s="8"/>
    </row>
    <row r="36" spans="1:11" x14ac:dyDescent="0.2">
      <c r="A36" s="313" t="s">
        <v>20</v>
      </c>
      <c r="B36" s="313"/>
      <c r="C36" s="313"/>
      <c r="D36" s="313"/>
      <c r="E36" s="262" t="s">
        <v>21</v>
      </c>
      <c r="F36" s="262"/>
      <c r="G36" s="262"/>
      <c r="H36" s="262"/>
      <c r="I36" s="40"/>
      <c r="J36" s="64" t="s">
        <v>22</v>
      </c>
      <c r="K36" s="64"/>
    </row>
  </sheetData>
  <mergeCells count="42">
    <mergeCell ref="A1:K1"/>
    <mergeCell ref="A2:K2"/>
    <mergeCell ref="K14:K15"/>
    <mergeCell ref="A7:D7"/>
    <mergeCell ref="F8:J8"/>
    <mergeCell ref="A9:J9"/>
    <mergeCell ref="E14:E15"/>
    <mergeCell ref="F14:F15"/>
    <mergeCell ref="G14:G15"/>
    <mergeCell ref="H14:H15"/>
    <mergeCell ref="A5:K5"/>
    <mergeCell ref="A3:K3"/>
    <mergeCell ref="A4:K4"/>
    <mergeCell ref="F11:H11"/>
    <mergeCell ref="F12:H12"/>
    <mergeCell ref="A35:D35"/>
    <mergeCell ref="A32:D32"/>
    <mergeCell ref="A36:D36"/>
    <mergeCell ref="A33:D33"/>
    <mergeCell ref="E36:H36"/>
    <mergeCell ref="E32:H32"/>
    <mergeCell ref="A34:D34"/>
    <mergeCell ref="E34:H34"/>
    <mergeCell ref="A31:D31"/>
    <mergeCell ref="A26:K26"/>
    <mergeCell ref="A24:C24"/>
    <mergeCell ref="A28:D28"/>
    <mergeCell ref="A27:K27"/>
    <mergeCell ref="A29:D29"/>
    <mergeCell ref="E29:H29"/>
    <mergeCell ref="A30:K30"/>
    <mergeCell ref="A17:F17"/>
    <mergeCell ref="F7:J7"/>
    <mergeCell ref="A8:D8"/>
    <mergeCell ref="D11:E11"/>
    <mergeCell ref="A10:G10"/>
    <mergeCell ref="A14:A15"/>
    <mergeCell ref="B14:B15"/>
    <mergeCell ref="C14:C15"/>
    <mergeCell ref="D14:D15"/>
    <mergeCell ref="I14:I15"/>
    <mergeCell ref="J14:J15"/>
  </mergeCells>
  <conditionalFormatting sqref="G18:K23">
    <cfRule type="cellIs" dxfId="12" priority="6" stopIfTrue="1" operator="equal">
      <formula>0</formula>
    </cfRule>
  </conditionalFormatting>
  <printOptions horizontalCentered="1"/>
  <pageMargins left="0" right="0.6692913385826772" top="0.94488188976377963" bottom="0.78740157480314965" header="0.31496062992125984" footer="0"/>
  <pageSetup paperSize="9" scale="84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2024.gada 1.maartā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5"/>
  <sheetViews>
    <sheetView zoomScaleNormal="100" zoomScalePageLayoutView="55" workbookViewId="0">
      <selection activeCell="A11" sqref="A11"/>
    </sheetView>
  </sheetViews>
  <sheetFormatPr defaultColWidth="9.140625" defaultRowHeight="12.75" x14ac:dyDescent="0.2"/>
  <cols>
    <col min="1" max="1" width="5.28515625" style="27" customWidth="1"/>
    <col min="2" max="2" width="9" style="27" customWidth="1"/>
    <col min="3" max="3" width="21.5703125" style="27" customWidth="1"/>
    <col min="4" max="4" width="11.85546875" style="27" customWidth="1"/>
    <col min="5" max="5" width="14.140625" style="27" customWidth="1"/>
    <col min="6" max="6" width="21.42578125" style="27" customWidth="1"/>
    <col min="7" max="7" width="12.85546875" style="27" customWidth="1"/>
    <col min="8" max="9" width="18.42578125" style="27" customWidth="1"/>
    <col min="10" max="10" width="16.7109375" style="27" customWidth="1"/>
    <col min="11" max="11" width="18.42578125" style="27" customWidth="1"/>
    <col min="12" max="12" width="10.28515625" style="27" customWidth="1"/>
    <col min="13" max="13" width="12.5703125" style="27" customWidth="1"/>
    <col min="14" max="16384" width="9.140625" style="27"/>
  </cols>
  <sheetData>
    <row r="1" spans="1:13" ht="15.75" customHeight="1" x14ac:dyDescent="0.25">
      <c r="A1" s="305" t="s">
        <v>82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63"/>
      <c r="M1" s="63"/>
    </row>
    <row r="2" spans="1:13" ht="18" customHeight="1" x14ac:dyDescent="0.25">
      <c r="A2" s="305" t="s">
        <v>115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31"/>
      <c r="M2" s="331"/>
    </row>
    <row r="3" spans="1:13" ht="18" customHeight="1" x14ac:dyDescent="0.25">
      <c r="A3" s="305" t="s">
        <v>118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62"/>
      <c r="M3" s="62"/>
    </row>
    <row r="4" spans="1:13" ht="15.75" customHeight="1" x14ac:dyDescent="0.25">
      <c r="A4" s="305" t="s">
        <v>70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63"/>
      <c r="M4" s="63"/>
    </row>
    <row r="5" spans="1:13" ht="18" customHeight="1" x14ac:dyDescent="0.25">
      <c r="A5" s="330" t="s">
        <v>113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61"/>
      <c r="M5" s="61"/>
    </row>
    <row r="6" spans="1:13" ht="13.5" customHeight="1" x14ac:dyDescent="0.2">
      <c r="A6" s="312"/>
      <c r="B6" s="312"/>
      <c r="C6" s="312"/>
      <c r="D6" s="312"/>
      <c r="E6" s="14"/>
      <c r="F6" s="312"/>
      <c r="G6" s="312"/>
      <c r="H6" s="312"/>
      <c r="I6" s="312"/>
      <c r="J6" s="312"/>
      <c r="K6" s="4"/>
      <c r="L6" s="4"/>
    </row>
    <row r="7" spans="1:13" x14ac:dyDescent="0.2">
      <c r="A7" s="313" t="s">
        <v>0</v>
      </c>
      <c r="B7" s="313"/>
      <c r="C7" s="313"/>
      <c r="D7" s="313"/>
      <c r="E7" s="14"/>
      <c r="F7" s="313" t="s">
        <v>1</v>
      </c>
      <c r="G7" s="313"/>
      <c r="H7" s="313"/>
      <c r="I7" s="313"/>
      <c r="J7" s="313"/>
      <c r="K7" s="4"/>
      <c r="L7" s="4"/>
    </row>
    <row r="8" spans="1:13" ht="18.75" x14ac:dyDescent="0.3">
      <c r="A8" s="328" t="s">
        <v>30</v>
      </c>
      <c r="B8" s="328"/>
      <c r="C8" s="328"/>
      <c r="D8" s="328"/>
      <c r="E8" s="328"/>
      <c r="F8" s="328"/>
      <c r="G8" s="328"/>
      <c r="H8" s="328"/>
      <c r="I8" s="328"/>
      <c r="J8" s="328"/>
      <c r="K8" s="2"/>
      <c r="L8" s="2"/>
    </row>
    <row r="9" spans="1:13" ht="18.75" x14ac:dyDescent="0.3">
      <c r="A9" s="292" t="s">
        <v>25</v>
      </c>
      <c r="B9" s="337"/>
      <c r="C9" s="337"/>
      <c r="D9" s="337"/>
      <c r="E9" s="337"/>
      <c r="F9" s="337"/>
      <c r="G9" s="337"/>
      <c r="H9" s="15"/>
      <c r="I9" s="41"/>
    </row>
    <row r="10" spans="1:13" ht="1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</row>
    <row r="11" spans="1:13" ht="15.75" x14ac:dyDescent="0.25">
      <c r="A11" s="3" t="s">
        <v>146</v>
      </c>
      <c r="B11" s="9"/>
      <c r="C11" s="9"/>
      <c r="D11" s="314" t="s">
        <v>2</v>
      </c>
      <c r="E11" s="314"/>
      <c r="F11" s="294"/>
      <c r="G11" s="294"/>
      <c r="H11" s="294"/>
      <c r="I11" s="11"/>
      <c r="J11" s="57"/>
      <c r="K11" s="11"/>
    </row>
    <row r="12" spans="1:13" ht="15.75" customHeight="1" x14ac:dyDescent="0.3">
      <c r="A12" s="4"/>
      <c r="B12" s="10"/>
      <c r="C12" s="13" t="s">
        <v>3</v>
      </c>
      <c r="D12" s="12"/>
      <c r="E12" s="16"/>
      <c r="F12" s="295" t="s">
        <v>4</v>
      </c>
      <c r="G12" s="295"/>
      <c r="H12" s="295"/>
      <c r="I12" s="58" t="s">
        <v>129</v>
      </c>
      <c r="J12" s="58"/>
      <c r="K12" s="58"/>
    </row>
    <row r="13" spans="1:13" ht="15.75" customHeight="1" thickBot="1" x14ac:dyDescent="0.25">
      <c r="A13" s="4"/>
      <c r="B13" s="4"/>
      <c r="C13" s="4"/>
      <c r="D13" s="4"/>
      <c r="E13" s="4"/>
      <c r="F13" s="20"/>
      <c r="G13" s="20"/>
      <c r="H13" s="20"/>
      <c r="I13" s="58" t="s">
        <v>130</v>
      </c>
      <c r="J13" s="59"/>
      <c r="K13" s="59"/>
      <c r="M13" s="4"/>
    </row>
    <row r="14" spans="1:13" ht="114" customHeight="1" thickBot="1" x14ac:dyDescent="0.25">
      <c r="A14" s="149" t="s">
        <v>5</v>
      </c>
      <c r="B14" s="150" t="s">
        <v>26</v>
      </c>
      <c r="C14" s="130" t="s">
        <v>31</v>
      </c>
      <c r="D14" s="149" t="s">
        <v>50</v>
      </c>
      <c r="E14" s="151" t="s">
        <v>32</v>
      </c>
      <c r="F14" s="53" t="s">
        <v>43</v>
      </c>
      <c r="G14" s="30" t="s">
        <v>53</v>
      </c>
      <c r="H14" s="53" t="s">
        <v>56</v>
      </c>
      <c r="I14" s="30" t="s">
        <v>80</v>
      </c>
      <c r="J14" s="31" t="s">
        <v>81</v>
      </c>
      <c r="K14" s="30" t="s">
        <v>55</v>
      </c>
    </row>
    <row r="15" spans="1:13" ht="15.75" thickBot="1" x14ac:dyDescent="0.25">
      <c r="A15" s="128" t="s">
        <v>6</v>
      </c>
      <c r="B15" s="129" t="s">
        <v>7</v>
      </c>
      <c r="C15" s="130" t="s">
        <v>8</v>
      </c>
      <c r="D15" s="131" t="s">
        <v>9</v>
      </c>
      <c r="E15" s="132" t="s">
        <v>10</v>
      </c>
      <c r="F15" s="53" t="s">
        <v>11</v>
      </c>
      <c r="G15" s="30" t="s">
        <v>12</v>
      </c>
      <c r="H15" s="53" t="s">
        <v>13</v>
      </c>
      <c r="I15" s="42" t="s">
        <v>14</v>
      </c>
      <c r="J15" s="31" t="s">
        <v>15</v>
      </c>
      <c r="K15" s="30" t="s">
        <v>16</v>
      </c>
    </row>
    <row r="16" spans="1:13" ht="13.5" thickBot="1" x14ac:dyDescent="0.25">
      <c r="A16" s="308" t="s">
        <v>17</v>
      </c>
      <c r="B16" s="334"/>
      <c r="C16" s="335"/>
      <c r="D16" s="334"/>
      <c r="E16" s="334"/>
      <c r="F16" s="336"/>
      <c r="G16" s="32" t="s">
        <v>42</v>
      </c>
      <c r="H16" s="54" t="s">
        <v>41</v>
      </c>
      <c r="I16" s="43" t="s">
        <v>109</v>
      </c>
      <c r="J16" s="52" t="s">
        <v>131</v>
      </c>
      <c r="K16" s="32" t="s">
        <v>51</v>
      </c>
    </row>
    <row r="17" spans="1:13" x14ac:dyDescent="0.2">
      <c r="A17" s="184">
        <v>1</v>
      </c>
      <c r="B17" s="70"/>
      <c r="C17" s="72"/>
      <c r="D17" s="133"/>
      <c r="E17" s="134"/>
      <c r="F17" s="142"/>
      <c r="G17" s="46">
        <f>IF(D17-F17&gt;=0,D17-F17,0)</f>
        <v>0</v>
      </c>
      <c r="H17" s="55">
        <f>ROUND(G17*E17, 0)</f>
        <v>0</v>
      </c>
      <c r="I17" s="37">
        <f>ROUND(91.9/1000*H17, 2)</f>
        <v>0</v>
      </c>
      <c r="J17" s="56">
        <f>ROUND(105.7/1000*H17, 2)</f>
        <v>0</v>
      </c>
      <c r="K17" s="37">
        <f>ROUND(J17-I17, 2)</f>
        <v>0</v>
      </c>
    </row>
    <row r="18" spans="1:13" x14ac:dyDescent="0.2">
      <c r="A18" s="185">
        <v>2</v>
      </c>
      <c r="B18" s="71"/>
      <c r="C18" s="73"/>
      <c r="D18" s="144"/>
      <c r="E18" s="145"/>
      <c r="F18" s="143"/>
      <c r="G18" s="46">
        <f t="shared" ref="G18:G22" si="0">IF(D18-F18&gt;=0,D18-F18,0)</f>
        <v>0</v>
      </c>
      <c r="H18" s="55">
        <f t="shared" ref="H18:H22" si="1">ROUND(G18*E18, 0)</f>
        <v>0</v>
      </c>
      <c r="I18" s="37">
        <f t="shared" ref="I18:I22" si="2">ROUND(91.9/1000*H18, 2)</f>
        <v>0</v>
      </c>
      <c r="J18" s="56">
        <f t="shared" ref="J18:J22" si="3">ROUND(105.7/1000*H18, 2)</f>
        <v>0</v>
      </c>
      <c r="K18" s="37">
        <f t="shared" ref="K18:K22" si="4">ROUND(J18-I18, 2)</f>
        <v>0</v>
      </c>
    </row>
    <row r="19" spans="1:13" x14ac:dyDescent="0.2">
      <c r="A19" s="185">
        <v>3</v>
      </c>
      <c r="B19" s="71"/>
      <c r="C19" s="73"/>
      <c r="D19" s="144"/>
      <c r="E19" s="145"/>
      <c r="F19" s="143"/>
      <c r="G19" s="46">
        <f t="shared" si="0"/>
        <v>0</v>
      </c>
      <c r="H19" s="55">
        <f t="shared" si="1"/>
        <v>0</v>
      </c>
      <c r="I19" s="37">
        <f t="shared" si="2"/>
        <v>0</v>
      </c>
      <c r="J19" s="56">
        <f t="shared" si="3"/>
        <v>0</v>
      </c>
      <c r="K19" s="37">
        <f t="shared" si="4"/>
        <v>0</v>
      </c>
    </row>
    <row r="20" spans="1:13" x14ac:dyDescent="0.2">
      <c r="A20" s="185">
        <v>4</v>
      </c>
      <c r="B20" s="71"/>
      <c r="C20" s="73"/>
      <c r="D20" s="144"/>
      <c r="E20" s="145"/>
      <c r="F20" s="143"/>
      <c r="G20" s="46">
        <f t="shared" si="0"/>
        <v>0</v>
      </c>
      <c r="H20" s="55">
        <f t="shared" si="1"/>
        <v>0</v>
      </c>
      <c r="I20" s="37">
        <f t="shared" si="2"/>
        <v>0</v>
      </c>
      <c r="J20" s="56">
        <f t="shared" si="3"/>
        <v>0</v>
      </c>
      <c r="K20" s="37">
        <f t="shared" si="4"/>
        <v>0</v>
      </c>
    </row>
    <row r="21" spans="1:13" x14ac:dyDescent="0.2">
      <c r="A21" s="185">
        <v>5</v>
      </c>
      <c r="B21" s="71"/>
      <c r="C21" s="73"/>
      <c r="D21" s="144"/>
      <c r="E21" s="145"/>
      <c r="F21" s="143"/>
      <c r="G21" s="46">
        <f t="shared" si="0"/>
        <v>0</v>
      </c>
      <c r="H21" s="55">
        <f t="shared" si="1"/>
        <v>0</v>
      </c>
      <c r="I21" s="37">
        <f t="shared" si="2"/>
        <v>0</v>
      </c>
      <c r="J21" s="56">
        <f t="shared" si="3"/>
        <v>0</v>
      </c>
      <c r="K21" s="37">
        <f t="shared" si="4"/>
        <v>0</v>
      </c>
    </row>
    <row r="22" spans="1:13" ht="13.5" thickBot="1" x14ac:dyDescent="0.25">
      <c r="A22" s="185">
        <v>6</v>
      </c>
      <c r="B22" s="71"/>
      <c r="C22" s="74"/>
      <c r="D22" s="146"/>
      <c r="E22" s="147"/>
      <c r="F22" s="143"/>
      <c r="G22" s="46">
        <f t="shared" si="0"/>
        <v>0</v>
      </c>
      <c r="H22" s="55">
        <f t="shared" si="1"/>
        <v>0</v>
      </c>
      <c r="I22" s="37">
        <f t="shared" si="2"/>
        <v>0</v>
      </c>
      <c r="J22" s="56">
        <f t="shared" si="3"/>
        <v>0</v>
      </c>
      <c r="K22" s="37">
        <f t="shared" si="4"/>
        <v>0</v>
      </c>
    </row>
    <row r="23" spans="1:13" ht="13.5" thickBot="1" x14ac:dyDescent="0.25">
      <c r="A23" s="325" t="s">
        <v>29</v>
      </c>
      <c r="B23" s="332"/>
      <c r="C23" s="333"/>
      <c r="D23" s="148">
        <f>SUM(D17:D22)</f>
        <v>0</v>
      </c>
      <c r="E23" s="196" t="s">
        <v>119</v>
      </c>
      <c r="F23" s="198">
        <f t="shared" ref="F23:H23" si="5">SUM(F17:F22)</f>
        <v>0</v>
      </c>
      <c r="G23" s="199">
        <f t="shared" si="5"/>
        <v>0</v>
      </c>
      <c r="H23" s="198">
        <f t="shared" si="5"/>
        <v>0</v>
      </c>
      <c r="I23" s="200" t="s">
        <v>119</v>
      </c>
      <c r="J23" s="200" t="s">
        <v>119</v>
      </c>
      <c r="K23" s="49">
        <f>SUM(K17:K22)</f>
        <v>0</v>
      </c>
    </row>
    <row r="24" spans="1:13" x14ac:dyDescent="0.2">
      <c r="A24" s="4"/>
      <c r="B24" s="4"/>
      <c r="C24" s="4"/>
      <c r="D24" s="4"/>
      <c r="E24" s="4"/>
      <c r="F24" s="4"/>
      <c r="G24" s="28"/>
      <c r="H24" s="29"/>
      <c r="I24" s="29"/>
      <c r="J24" s="29"/>
      <c r="K24" s="29"/>
      <c r="L24" s="20"/>
      <c r="M24" s="28"/>
    </row>
    <row r="25" spans="1:13" ht="12.75" customHeight="1" x14ac:dyDescent="0.25">
      <c r="A25" s="60" t="s">
        <v>18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13" ht="15.75" x14ac:dyDescent="0.25">
      <c r="A26" s="60" t="s">
        <v>19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2.75" customHeight="1" x14ac:dyDescent="0.25">
      <c r="A27" s="265"/>
      <c r="B27" s="265"/>
      <c r="C27" s="265"/>
      <c r="D27" s="265"/>
      <c r="E27" s="8"/>
      <c r="F27" s="8"/>
      <c r="G27" s="8"/>
      <c r="H27" s="8"/>
      <c r="I27" s="8"/>
      <c r="J27" s="8"/>
      <c r="K27" s="8"/>
    </row>
    <row r="28" spans="1:13" x14ac:dyDescent="0.2">
      <c r="A28" s="313" t="s">
        <v>20</v>
      </c>
      <c r="B28" s="313"/>
      <c r="C28" s="313"/>
      <c r="D28" s="313"/>
      <c r="E28" s="262" t="s">
        <v>21</v>
      </c>
      <c r="F28" s="262"/>
      <c r="G28" s="262"/>
      <c r="H28" s="262"/>
      <c r="I28" s="40"/>
      <c r="J28" s="64" t="s">
        <v>22</v>
      </c>
      <c r="K28" s="64"/>
    </row>
    <row r="29" spans="1:13" ht="15.75" x14ac:dyDescent="0.25">
      <c r="A29" s="60" t="s">
        <v>23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ht="15.75" x14ac:dyDescent="0.25">
      <c r="A30" s="265"/>
      <c r="B30" s="265"/>
      <c r="C30" s="265"/>
      <c r="D30" s="265"/>
      <c r="E30" s="8"/>
      <c r="F30" s="8"/>
      <c r="G30" s="8"/>
      <c r="H30" s="8"/>
      <c r="I30" s="8"/>
      <c r="J30" s="8"/>
      <c r="K30" s="8"/>
    </row>
    <row r="31" spans="1:13" x14ac:dyDescent="0.2">
      <c r="A31" s="313" t="s">
        <v>20</v>
      </c>
      <c r="B31" s="313"/>
      <c r="C31" s="313"/>
      <c r="D31" s="313"/>
      <c r="E31" s="262" t="s">
        <v>21</v>
      </c>
      <c r="F31" s="262"/>
      <c r="G31" s="262"/>
      <c r="H31" s="262"/>
      <c r="I31" s="40"/>
      <c r="J31" s="64" t="s">
        <v>22</v>
      </c>
      <c r="K31" s="64"/>
    </row>
    <row r="32" spans="1:13" ht="12" customHeight="1" x14ac:dyDescent="0.25">
      <c r="A32" s="265"/>
      <c r="B32" s="265"/>
      <c r="C32" s="265"/>
      <c r="D32" s="265"/>
      <c r="E32" s="8"/>
      <c r="F32" s="8"/>
      <c r="G32" s="8"/>
      <c r="H32" s="8"/>
      <c r="I32" s="8"/>
      <c r="J32" s="8"/>
      <c r="K32" s="8"/>
    </row>
    <row r="33" spans="1:11" x14ac:dyDescent="0.2">
      <c r="A33" s="313" t="s">
        <v>20</v>
      </c>
      <c r="B33" s="313"/>
      <c r="C33" s="313"/>
      <c r="D33" s="313"/>
      <c r="E33" s="262" t="s">
        <v>21</v>
      </c>
      <c r="F33" s="262"/>
      <c r="G33" s="262"/>
      <c r="H33" s="262"/>
      <c r="I33" s="40"/>
      <c r="J33" s="64" t="s">
        <v>22</v>
      </c>
      <c r="K33" s="64"/>
    </row>
    <row r="34" spans="1:11" ht="10.5" customHeight="1" x14ac:dyDescent="0.25">
      <c r="A34" s="265"/>
      <c r="B34" s="265"/>
      <c r="C34" s="265"/>
      <c r="D34" s="265"/>
      <c r="E34" s="8"/>
      <c r="F34" s="8"/>
      <c r="G34" s="8"/>
      <c r="H34" s="8"/>
      <c r="I34" s="8"/>
      <c r="J34" s="8"/>
      <c r="K34" s="8"/>
    </row>
    <row r="35" spans="1:11" x14ac:dyDescent="0.2">
      <c r="A35" s="313" t="s">
        <v>20</v>
      </c>
      <c r="B35" s="313"/>
      <c r="C35" s="313"/>
      <c r="D35" s="313"/>
      <c r="E35" s="262" t="s">
        <v>21</v>
      </c>
      <c r="F35" s="262"/>
      <c r="G35" s="262"/>
      <c r="H35" s="262"/>
      <c r="I35" s="40"/>
      <c r="J35" s="64" t="s">
        <v>22</v>
      </c>
      <c r="K35" s="64"/>
    </row>
  </sheetData>
  <mergeCells count="29">
    <mergeCell ref="A35:D35"/>
    <mergeCell ref="E35:H35"/>
    <mergeCell ref="A32:D32"/>
    <mergeCell ref="A33:D33"/>
    <mergeCell ref="A34:D34"/>
    <mergeCell ref="E33:H33"/>
    <mergeCell ref="A27:D27"/>
    <mergeCell ref="A28:D28"/>
    <mergeCell ref="E28:H28"/>
    <mergeCell ref="A31:D31"/>
    <mergeCell ref="E31:H31"/>
    <mergeCell ref="A30:D30"/>
    <mergeCell ref="A23:C23"/>
    <mergeCell ref="D11:E11"/>
    <mergeCell ref="A6:D6"/>
    <mergeCell ref="F6:J6"/>
    <mergeCell ref="A8:J8"/>
    <mergeCell ref="A16:F16"/>
    <mergeCell ref="A7:D7"/>
    <mergeCell ref="F7:J7"/>
    <mergeCell ref="A9:G9"/>
    <mergeCell ref="F11:H11"/>
    <mergeCell ref="F12:H12"/>
    <mergeCell ref="A5:K5"/>
    <mergeCell ref="A3:K3"/>
    <mergeCell ref="A2:K2"/>
    <mergeCell ref="L2:M2"/>
    <mergeCell ref="A1:K1"/>
    <mergeCell ref="A4:K4"/>
  </mergeCells>
  <conditionalFormatting sqref="G17:K22">
    <cfRule type="cellIs" dxfId="11" priority="7" stopIfTrue="1" operator="equal">
      <formula>0</formula>
    </cfRule>
  </conditionalFormatting>
  <printOptions horizontalCentered="1"/>
  <pageMargins left="0.34185606060606061" right="0" top="1.0255681818181819" bottom="0.78740157480314965" header="0.39370078740157483" footer="0"/>
  <pageSetup paperSize="9" scale="87" fitToHeight="0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2024.gada 1. martā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zoomScaleNormal="100" zoomScalePageLayoutView="55" workbookViewId="0">
      <selection activeCell="A11" sqref="A11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2.85546875" customWidth="1"/>
    <col min="6" max="6" width="19.28515625" customWidth="1"/>
    <col min="7" max="11" width="16.42578125" customWidth="1"/>
    <col min="12" max="12" width="11.28515625" customWidth="1"/>
    <col min="13" max="13" width="11.42578125" customWidth="1"/>
  </cols>
  <sheetData>
    <row r="1" spans="1:13" ht="17.25" customHeight="1" x14ac:dyDescent="0.25">
      <c r="A1" s="305" t="s">
        <v>140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6"/>
      <c r="M1" s="36"/>
    </row>
    <row r="2" spans="1:13" ht="15.75" customHeight="1" x14ac:dyDescent="0.25">
      <c r="A2" s="305" t="s">
        <v>114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38"/>
      <c r="M2" s="338"/>
    </row>
    <row r="3" spans="1:13" ht="16.5" customHeight="1" x14ac:dyDescent="0.25">
      <c r="A3" s="305" t="s">
        <v>141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38"/>
      <c r="M3" s="338"/>
    </row>
    <row r="4" spans="1:13" ht="15.75" customHeight="1" x14ac:dyDescent="0.25">
      <c r="A4" s="305" t="s">
        <v>70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38"/>
      <c r="M4" s="338"/>
    </row>
    <row r="5" spans="1:13" ht="15.75" customHeight="1" x14ac:dyDescent="0.25">
      <c r="A5" s="305" t="s">
        <v>113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38"/>
      <c r="M5" s="338"/>
    </row>
    <row r="6" spans="1:13" ht="19.5" customHeight="1" x14ac:dyDescent="0.2">
      <c r="A6" s="206"/>
      <c r="B6" s="206"/>
      <c r="C6" s="206"/>
      <c r="D6" s="206"/>
      <c r="E6" s="14"/>
      <c r="F6" s="206"/>
      <c r="G6" s="206"/>
      <c r="H6" s="206"/>
      <c r="I6" s="206"/>
      <c r="J6" s="206"/>
      <c r="K6" s="4"/>
      <c r="L6" s="4"/>
    </row>
    <row r="7" spans="1:13" x14ac:dyDescent="0.2">
      <c r="A7" s="313" t="s">
        <v>0</v>
      </c>
      <c r="B7" s="313"/>
      <c r="C7" s="313"/>
      <c r="D7" s="313"/>
      <c r="E7" s="14"/>
      <c r="F7" s="313" t="s">
        <v>1</v>
      </c>
      <c r="G7" s="313"/>
      <c r="H7" s="313"/>
      <c r="I7" s="313"/>
      <c r="J7" s="313"/>
      <c r="K7" s="4"/>
      <c r="L7" s="4"/>
    </row>
    <row r="8" spans="1:13" ht="18.75" x14ac:dyDescent="0.3">
      <c r="A8" s="328" t="s">
        <v>33</v>
      </c>
      <c r="B8" s="328"/>
      <c r="C8" s="328"/>
      <c r="D8" s="328"/>
      <c r="E8" s="328"/>
      <c r="F8" s="328"/>
      <c r="G8" s="328"/>
      <c r="H8" s="328"/>
      <c r="I8" s="328"/>
      <c r="J8" s="328"/>
      <c r="K8" s="2"/>
      <c r="L8" s="2"/>
    </row>
    <row r="9" spans="1:13" ht="18.75" x14ac:dyDescent="0.3">
      <c r="A9" s="292" t="s">
        <v>25</v>
      </c>
      <c r="B9" s="315"/>
      <c r="C9" s="315"/>
      <c r="D9" s="315"/>
      <c r="E9" s="315"/>
      <c r="F9" s="315"/>
      <c r="G9" s="315"/>
      <c r="H9" s="15"/>
      <c r="I9" s="41"/>
      <c r="J9" s="6"/>
      <c r="K9" s="4"/>
      <c r="L9" s="4"/>
    </row>
    <row r="10" spans="1:13" ht="9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"/>
      <c r="L10" s="4"/>
    </row>
    <row r="11" spans="1:13" ht="15.75" customHeight="1" x14ac:dyDescent="0.25">
      <c r="A11" s="3" t="s">
        <v>146</v>
      </c>
      <c r="B11" s="9"/>
      <c r="C11" s="9"/>
      <c r="D11" s="51" t="s">
        <v>2</v>
      </c>
      <c r="E11" s="51"/>
      <c r="F11" s="294"/>
      <c r="G11" s="294"/>
      <c r="H11" s="294"/>
      <c r="I11" s="11"/>
      <c r="J11" s="57"/>
      <c r="K11" s="11"/>
    </row>
    <row r="12" spans="1:13" ht="12.75" customHeight="1" x14ac:dyDescent="0.3">
      <c r="A12" s="1"/>
      <c r="B12" s="10"/>
      <c r="C12" s="13" t="s">
        <v>3</v>
      </c>
      <c r="D12" s="12"/>
      <c r="E12" s="16"/>
      <c r="F12" s="295" t="s">
        <v>4</v>
      </c>
      <c r="G12" s="295"/>
      <c r="H12" s="295"/>
      <c r="I12" s="58" t="s">
        <v>129</v>
      </c>
      <c r="J12" s="58"/>
      <c r="K12" s="58"/>
    </row>
    <row r="13" spans="1:13" ht="12.75" customHeight="1" thickBot="1" x14ac:dyDescent="0.25">
      <c r="A13" s="1"/>
      <c r="B13" s="11"/>
      <c r="C13" s="1"/>
      <c r="D13" s="1"/>
      <c r="E13" s="1"/>
      <c r="F13" s="1"/>
      <c r="G13" s="20"/>
      <c r="H13" s="1"/>
      <c r="I13" s="58" t="s">
        <v>130</v>
      </c>
      <c r="J13" s="59"/>
      <c r="K13" s="59"/>
      <c r="M13" s="21"/>
    </row>
    <row r="14" spans="1:13" ht="104.25" customHeight="1" thickBot="1" x14ac:dyDescent="0.25">
      <c r="A14" s="149" t="s">
        <v>5</v>
      </c>
      <c r="B14" s="150" t="s">
        <v>26</v>
      </c>
      <c r="C14" s="130" t="s">
        <v>34</v>
      </c>
      <c r="D14" s="149" t="s">
        <v>50</v>
      </c>
      <c r="E14" s="151" t="s">
        <v>32</v>
      </c>
      <c r="F14" s="120" t="s">
        <v>43</v>
      </c>
      <c r="G14" s="30" t="s">
        <v>57</v>
      </c>
      <c r="H14" s="31" t="s">
        <v>58</v>
      </c>
      <c r="I14" s="30" t="s">
        <v>78</v>
      </c>
      <c r="J14" s="30" t="s">
        <v>79</v>
      </c>
      <c r="K14" s="30" t="s">
        <v>59</v>
      </c>
    </row>
    <row r="15" spans="1:13" ht="15.75" thickBot="1" x14ac:dyDescent="0.25">
      <c r="A15" s="128" t="s">
        <v>6</v>
      </c>
      <c r="B15" s="129" t="s">
        <v>7</v>
      </c>
      <c r="C15" s="130" t="s">
        <v>8</v>
      </c>
      <c r="D15" s="131" t="s">
        <v>9</v>
      </c>
      <c r="E15" s="132" t="s">
        <v>10</v>
      </c>
      <c r="F15" s="120" t="s">
        <v>11</v>
      </c>
      <c r="G15" s="30" t="s">
        <v>12</v>
      </c>
      <c r="H15" s="30" t="s">
        <v>13</v>
      </c>
      <c r="I15" s="42" t="s">
        <v>14</v>
      </c>
      <c r="J15" s="30" t="s">
        <v>15</v>
      </c>
      <c r="K15" s="30" t="s">
        <v>16</v>
      </c>
    </row>
    <row r="16" spans="1:13" ht="13.5" thickBot="1" x14ac:dyDescent="0.25">
      <c r="A16" s="308" t="s">
        <v>17</v>
      </c>
      <c r="B16" s="309"/>
      <c r="C16" s="310"/>
      <c r="D16" s="309"/>
      <c r="E16" s="309"/>
      <c r="F16" s="311"/>
      <c r="G16" s="32" t="s">
        <v>42</v>
      </c>
      <c r="H16" s="33" t="s">
        <v>41</v>
      </c>
      <c r="I16" s="43" t="s">
        <v>109</v>
      </c>
      <c r="J16" s="33" t="s">
        <v>131</v>
      </c>
      <c r="K16" s="32" t="s">
        <v>51</v>
      </c>
    </row>
    <row r="17" spans="1:13" x14ac:dyDescent="0.2">
      <c r="A17" s="186">
        <v>1</v>
      </c>
      <c r="B17" s="70"/>
      <c r="C17" s="72"/>
      <c r="D17" s="76"/>
      <c r="E17" s="152"/>
      <c r="F17" s="153"/>
      <c r="G17" s="165">
        <f>IF(D17-F17&gt;=0,D17-F17,0)</f>
        <v>0</v>
      </c>
      <c r="H17" s="55">
        <f>ROUND(G17*E17, 0)</f>
        <v>0</v>
      </c>
      <c r="I17" s="37">
        <f>ROUND(91.9/1000*H17, 2)</f>
        <v>0</v>
      </c>
      <c r="J17" s="37">
        <f>ROUND(105.7/1000*H17, 2)</f>
        <v>0</v>
      </c>
      <c r="K17" s="37">
        <f>ROUND(J17-I17, 2)</f>
        <v>0</v>
      </c>
    </row>
    <row r="18" spans="1:13" x14ac:dyDescent="0.2">
      <c r="A18" s="187">
        <v>2</v>
      </c>
      <c r="B18" s="71"/>
      <c r="C18" s="73"/>
      <c r="D18" s="76"/>
      <c r="E18" s="152"/>
      <c r="F18" s="154"/>
      <c r="G18" s="46">
        <f t="shared" ref="G18:G22" si="0">IF(D18-F18&gt;=0,D18-F18,0)</f>
        <v>0</v>
      </c>
      <c r="H18" s="55">
        <f t="shared" ref="H18:H22" si="1">ROUND(G18*E18, 0)</f>
        <v>0</v>
      </c>
      <c r="I18" s="37">
        <f t="shared" ref="I18:I22" si="2">ROUND(91.9/1000*H18, 2)</f>
        <v>0</v>
      </c>
      <c r="J18" s="37">
        <f t="shared" ref="J18:J22" si="3">ROUND(105.7/1000*H18, 2)</f>
        <v>0</v>
      </c>
      <c r="K18" s="37">
        <f t="shared" ref="K18:K22" si="4">ROUND(J18-I18, 2)</f>
        <v>0</v>
      </c>
    </row>
    <row r="19" spans="1:13" x14ac:dyDescent="0.2">
      <c r="A19" s="187">
        <v>3</v>
      </c>
      <c r="B19" s="71"/>
      <c r="C19" s="73"/>
      <c r="D19" s="76"/>
      <c r="E19" s="152"/>
      <c r="F19" s="154"/>
      <c r="G19" s="46">
        <f t="shared" si="0"/>
        <v>0</v>
      </c>
      <c r="H19" s="55">
        <f t="shared" si="1"/>
        <v>0</v>
      </c>
      <c r="I19" s="37">
        <f t="shared" si="2"/>
        <v>0</v>
      </c>
      <c r="J19" s="37">
        <f t="shared" si="3"/>
        <v>0</v>
      </c>
      <c r="K19" s="37">
        <f t="shared" si="4"/>
        <v>0</v>
      </c>
    </row>
    <row r="20" spans="1:13" x14ac:dyDescent="0.2">
      <c r="A20" s="187">
        <v>4</v>
      </c>
      <c r="B20" s="71"/>
      <c r="C20" s="73"/>
      <c r="D20" s="76"/>
      <c r="E20" s="152"/>
      <c r="F20" s="154"/>
      <c r="G20" s="46">
        <f t="shared" si="0"/>
        <v>0</v>
      </c>
      <c r="H20" s="55">
        <f t="shared" si="1"/>
        <v>0</v>
      </c>
      <c r="I20" s="37">
        <f t="shared" si="2"/>
        <v>0</v>
      </c>
      <c r="J20" s="37">
        <f t="shared" si="3"/>
        <v>0</v>
      </c>
      <c r="K20" s="37">
        <f t="shared" si="4"/>
        <v>0</v>
      </c>
    </row>
    <row r="21" spans="1:13" x14ac:dyDescent="0.2">
      <c r="A21" s="187">
        <v>5</v>
      </c>
      <c r="B21" s="71"/>
      <c r="C21" s="73"/>
      <c r="D21" s="76"/>
      <c r="E21" s="152"/>
      <c r="F21" s="154"/>
      <c r="G21" s="46">
        <f t="shared" si="0"/>
        <v>0</v>
      </c>
      <c r="H21" s="55">
        <f t="shared" si="1"/>
        <v>0</v>
      </c>
      <c r="I21" s="37">
        <f t="shared" si="2"/>
        <v>0</v>
      </c>
      <c r="J21" s="37">
        <f t="shared" si="3"/>
        <v>0</v>
      </c>
      <c r="K21" s="37">
        <f t="shared" si="4"/>
        <v>0</v>
      </c>
    </row>
    <row r="22" spans="1:13" ht="13.5" thickBot="1" x14ac:dyDescent="0.25">
      <c r="A22" s="187">
        <v>6</v>
      </c>
      <c r="B22" s="71"/>
      <c r="C22" s="74"/>
      <c r="D22" s="76"/>
      <c r="E22" s="152"/>
      <c r="F22" s="155"/>
      <c r="G22" s="166">
        <f t="shared" si="0"/>
        <v>0</v>
      </c>
      <c r="H22" s="55">
        <f t="shared" si="1"/>
        <v>0</v>
      </c>
      <c r="I22" s="37">
        <f t="shared" si="2"/>
        <v>0</v>
      </c>
      <c r="J22" s="37">
        <f t="shared" si="3"/>
        <v>0</v>
      </c>
      <c r="K22" s="37">
        <f t="shared" si="4"/>
        <v>0</v>
      </c>
    </row>
    <row r="23" spans="1:13" ht="13.5" thickBot="1" x14ac:dyDescent="0.25">
      <c r="A23" s="325" t="s">
        <v>29</v>
      </c>
      <c r="B23" s="326"/>
      <c r="C23" s="340"/>
      <c r="D23" s="171">
        <f>SUM(D17:D22)</f>
        <v>0</v>
      </c>
      <c r="E23" s="201" t="s">
        <v>119</v>
      </c>
      <c r="F23" s="202">
        <f t="shared" ref="F23:H23" si="5">SUM(F17:F22)</f>
        <v>0</v>
      </c>
      <c r="G23" s="199">
        <f t="shared" si="5"/>
        <v>0</v>
      </c>
      <c r="H23" s="198">
        <f t="shared" si="5"/>
        <v>0</v>
      </c>
      <c r="I23" s="203" t="s">
        <v>119</v>
      </c>
      <c r="J23" s="204" t="s">
        <v>119</v>
      </c>
      <c r="K23" s="50">
        <f>SUM(K17:K22)</f>
        <v>0</v>
      </c>
    </row>
    <row r="24" spans="1:13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3" ht="13.5" customHeight="1" x14ac:dyDescent="0.25">
      <c r="A25" s="339" t="s">
        <v>18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"/>
      <c r="M25" s="26"/>
    </row>
    <row r="26" spans="1:13" ht="15.75" x14ac:dyDescent="0.25">
      <c r="A26" s="339" t="s">
        <v>19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M26" s="26"/>
    </row>
    <row r="27" spans="1:13" ht="10.5" customHeight="1" x14ac:dyDescent="0.25">
      <c r="A27" s="265"/>
      <c r="B27" s="265"/>
      <c r="C27" s="265"/>
      <c r="D27" s="265"/>
      <c r="E27" s="8"/>
      <c r="F27" s="8"/>
      <c r="G27" s="8"/>
      <c r="H27" s="8"/>
      <c r="I27" s="8"/>
      <c r="J27" s="8"/>
      <c r="K27" s="8"/>
      <c r="M27" s="1"/>
    </row>
    <row r="28" spans="1:13" x14ac:dyDescent="0.2">
      <c r="A28" s="313" t="s">
        <v>20</v>
      </c>
      <c r="B28" s="313"/>
      <c r="C28" s="313"/>
      <c r="D28" s="313"/>
      <c r="E28" s="262" t="s">
        <v>21</v>
      </c>
      <c r="F28" s="262"/>
      <c r="G28" s="262"/>
      <c r="H28" s="262"/>
      <c r="I28" s="40"/>
      <c r="J28" s="64" t="s">
        <v>22</v>
      </c>
      <c r="K28" s="64"/>
      <c r="M28" s="1"/>
    </row>
    <row r="29" spans="1:13" ht="15.75" x14ac:dyDescent="0.25">
      <c r="A29" s="60" t="s">
        <v>23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M29" s="1"/>
    </row>
    <row r="30" spans="1:13" ht="14.25" customHeight="1" x14ac:dyDescent="0.25">
      <c r="A30" s="265"/>
      <c r="B30" s="265"/>
      <c r="C30" s="265"/>
      <c r="D30" s="265"/>
      <c r="E30" s="8"/>
      <c r="F30" s="8"/>
      <c r="G30" s="8"/>
      <c r="H30" s="8"/>
      <c r="I30" s="8"/>
      <c r="J30" s="8"/>
      <c r="K30" s="8"/>
      <c r="M30" s="1"/>
    </row>
    <row r="31" spans="1:13" x14ac:dyDescent="0.2">
      <c r="A31" s="313" t="s">
        <v>20</v>
      </c>
      <c r="B31" s="313"/>
      <c r="C31" s="313"/>
      <c r="D31" s="313"/>
      <c r="E31" s="262" t="s">
        <v>21</v>
      </c>
      <c r="F31" s="262"/>
      <c r="G31" s="262"/>
      <c r="H31" s="262"/>
      <c r="I31" s="40"/>
      <c r="J31" s="64" t="s">
        <v>22</v>
      </c>
      <c r="K31" s="64"/>
      <c r="M31" s="1"/>
    </row>
    <row r="32" spans="1:13" ht="12" customHeight="1" x14ac:dyDescent="0.25">
      <c r="A32" s="265"/>
      <c r="B32" s="265"/>
      <c r="C32" s="265"/>
      <c r="D32" s="265"/>
      <c r="E32" s="8"/>
      <c r="F32" s="8"/>
      <c r="G32" s="8"/>
      <c r="H32" s="8"/>
      <c r="I32" s="8"/>
      <c r="J32" s="8"/>
      <c r="K32" s="8"/>
      <c r="M32" s="1"/>
    </row>
    <row r="33" spans="1:11" x14ac:dyDescent="0.2">
      <c r="A33" s="313" t="s">
        <v>20</v>
      </c>
      <c r="B33" s="313"/>
      <c r="C33" s="313"/>
      <c r="D33" s="313"/>
      <c r="E33" s="262" t="s">
        <v>21</v>
      </c>
      <c r="F33" s="262"/>
      <c r="G33" s="262"/>
      <c r="H33" s="262"/>
      <c r="I33" s="40"/>
      <c r="J33" s="64" t="s">
        <v>22</v>
      </c>
      <c r="K33" s="64"/>
    </row>
    <row r="34" spans="1:11" ht="15.75" x14ac:dyDescent="0.25">
      <c r="A34" s="265"/>
      <c r="B34" s="265"/>
      <c r="C34" s="265"/>
      <c r="D34" s="265"/>
      <c r="E34" s="8"/>
      <c r="F34" s="8"/>
      <c r="G34" s="8"/>
      <c r="H34" s="8"/>
      <c r="I34" s="8"/>
      <c r="J34" s="8"/>
      <c r="K34" s="8"/>
    </row>
    <row r="35" spans="1:11" x14ac:dyDescent="0.2">
      <c r="A35" s="313" t="s">
        <v>20</v>
      </c>
      <c r="B35" s="313"/>
      <c r="C35" s="313"/>
      <c r="D35" s="313"/>
      <c r="E35" s="262" t="s">
        <v>21</v>
      </c>
      <c r="F35" s="262"/>
      <c r="G35" s="262"/>
      <c r="H35" s="262"/>
      <c r="I35" s="40"/>
      <c r="J35" s="64" t="s">
        <v>22</v>
      </c>
      <c r="K35" s="64"/>
    </row>
  </sheetData>
  <mergeCells count="31">
    <mergeCell ref="A25:K25"/>
    <mergeCell ref="A26:K26"/>
    <mergeCell ref="F11:H11"/>
    <mergeCell ref="F12:H12"/>
    <mergeCell ref="A27:D27"/>
    <mergeCell ref="A23:C23"/>
    <mergeCell ref="A30:D30"/>
    <mergeCell ref="A31:D31"/>
    <mergeCell ref="E31:H31"/>
    <mergeCell ref="A28:D28"/>
    <mergeCell ref="E28:H28"/>
    <mergeCell ref="A35:D35"/>
    <mergeCell ref="E35:H35"/>
    <mergeCell ref="A32:D32"/>
    <mergeCell ref="A33:D33"/>
    <mergeCell ref="E33:H33"/>
    <mergeCell ref="A34:D34"/>
    <mergeCell ref="A9:G9"/>
    <mergeCell ref="A16:F16"/>
    <mergeCell ref="A4:K4"/>
    <mergeCell ref="L4:M4"/>
    <mergeCell ref="A5:K5"/>
    <mergeCell ref="L5:M5"/>
    <mergeCell ref="A7:D7"/>
    <mergeCell ref="F7:J7"/>
    <mergeCell ref="A8:J8"/>
    <mergeCell ref="A1:K1"/>
    <mergeCell ref="A2:K2"/>
    <mergeCell ref="L2:M2"/>
    <mergeCell ref="A3:K3"/>
    <mergeCell ref="L3:M3"/>
  </mergeCells>
  <conditionalFormatting sqref="G17:K22">
    <cfRule type="cellIs" dxfId="10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5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2024.gada 1.martā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6"/>
  <sheetViews>
    <sheetView zoomScaleNormal="100" zoomScalePageLayoutView="55" workbookViewId="0">
      <selection activeCell="A12" sqref="A12"/>
    </sheetView>
  </sheetViews>
  <sheetFormatPr defaultRowHeight="12.75" x14ac:dyDescent="0.2"/>
  <cols>
    <col min="1" max="1" width="5.7109375" customWidth="1"/>
    <col min="2" max="2" width="9.140625" customWidth="1"/>
    <col min="3" max="3" width="22.28515625" customWidth="1"/>
    <col min="4" max="4" width="11.140625" customWidth="1"/>
    <col min="5" max="5" width="11.7109375" customWidth="1"/>
    <col min="6" max="6" width="19.85546875" customWidth="1"/>
    <col min="7" max="7" width="16.42578125" customWidth="1"/>
    <col min="8" max="8" width="14.28515625" customWidth="1"/>
    <col min="9" max="11" width="16.42578125" customWidth="1"/>
    <col min="12" max="12" width="11.28515625" customWidth="1"/>
    <col min="13" max="13" width="11.42578125" customWidth="1"/>
  </cols>
  <sheetData>
    <row r="1" spans="1:24" ht="15.75" customHeight="1" x14ac:dyDescent="0.25">
      <c r="A1" s="305" t="s">
        <v>142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6"/>
      <c r="M1" s="36"/>
    </row>
    <row r="2" spans="1:24" ht="16.5" customHeight="1" x14ac:dyDescent="0.25">
      <c r="A2" s="305" t="s">
        <v>114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38"/>
      <c r="M2" s="338"/>
    </row>
    <row r="3" spans="1:24" ht="15.75" customHeight="1" x14ac:dyDescent="0.25">
      <c r="A3" s="305" t="s">
        <v>141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38"/>
      <c r="M3" s="338"/>
      <c r="P3" s="338"/>
      <c r="Q3" s="338"/>
      <c r="R3" s="338"/>
      <c r="S3" s="338"/>
      <c r="T3" s="338"/>
      <c r="U3" s="338"/>
      <c r="V3" s="338"/>
      <c r="W3" s="338"/>
      <c r="X3" s="338"/>
    </row>
    <row r="4" spans="1:24" ht="15.75" customHeight="1" x14ac:dyDescent="0.25">
      <c r="A4" s="305" t="s">
        <v>70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41"/>
      <c r="M4" s="341"/>
      <c r="P4" s="343"/>
      <c r="Q4" s="343"/>
      <c r="R4" s="343"/>
      <c r="S4" s="343"/>
      <c r="T4" s="343"/>
      <c r="U4" s="343"/>
      <c r="V4" s="343"/>
      <c r="W4" s="343"/>
      <c r="X4" s="343"/>
    </row>
    <row r="5" spans="1:24" ht="15.75" customHeight="1" x14ac:dyDescent="0.25">
      <c r="A5" s="305" t="s">
        <v>113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11"/>
    </row>
    <row r="6" spans="1:24" ht="13.5" customHeight="1" x14ac:dyDescent="0.3">
      <c r="A6" s="1"/>
      <c r="B6" s="10"/>
      <c r="C6" s="12"/>
      <c r="D6" s="5"/>
      <c r="E6" s="7"/>
      <c r="F6" s="7"/>
      <c r="G6" s="7"/>
      <c r="H6" s="12"/>
      <c r="I6" s="12"/>
      <c r="J6" s="12"/>
      <c r="K6" s="12"/>
      <c r="L6" s="12"/>
    </row>
    <row r="7" spans="1:24" x14ac:dyDescent="0.2">
      <c r="A7" s="312"/>
      <c r="B7" s="312"/>
      <c r="C7" s="312"/>
      <c r="D7" s="312"/>
      <c r="E7" s="14"/>
      <c r="F7" s="312"/>
      <c r="G7" s="312"/>
      <c r="H7" s="312"/>
      <c r="I7" s="312"/>
      <c r="J7" s="312"/>
      <c r="K7" s="4"/>
      <c r="L7" s="4"/>
    </row>
    <row r="8" spans="1:24" x14ac:dyDescent="0.2">
      <c r="A8" s="313" t="s">
        <v>0</v>
      </c>
      <c r="B8" s="313"/>
      <c r="C8" s="313"/>
      <c r="D8" s="313"/>
      <c r="E8" s="14"/>
      <c r="F8" s="313" t="s">
        <v>1</v>
      </c>
      <c r="G8" s="313"/>
      <c r="H8" s="313"/>
      <c r="I8" s="313"/>
      <c r="J8" s="313"/>
      <c r="K8" s="4"/>
      <c r="L8" s="4"/>
    </row>
    <row r="9" spans="1:24" ht="18.75" x14ac:dyDescent="0.3">
      <c r="A9" s="328" t="s">
        <v>60</v>
      </c>
      <c r="B9" s="328"/>
      <c r="C9" s="328"/>
      <c r="D9" s="328"/>
      <c r="E9" s="328"/>
      <c r="F9" s="328"/>
      <c r="G9" s="328"/>
      <c r="H9" s="328"/>
      <c r="I9" s="328"/>
      <c r="J9" s="328"/>
      <c r="K9" s="2"/>
      <c r="L9" s="2"/>
    </row>
    <row r="10" spans="1:24" ht="18.75" x14ac:dyDescent="0.3">
      <c r="A10" s="292" t="s">
        <v>25</v>
      </c>
      <c r="B10" s="315"/>
      <c r="C10" s="315"/>
      <c r="D10" s="315"/>
      <c r="E10" s="315"/>
      <c r="F10" s="315"/>
      <c r="G10" s="315"/>
      <c r="H10" s="15"/>
      <c r="I10" s="41"/>
      <c r="J10" s="6"/>
      <c r="K10" s="4"/>
      <c r="L10" s="4"/>
    </row>
    <row r="11" spans="1:24" ht="13.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"/>
      <c r="L11" s="4"/>
    </row>
    <row r="12" spans="1:24" ht="15.75" customHeight="1" x14ac:dyDescent="0.25">
      <c r="A12" s="3" t="s">
        <v>146</v>
      </c>
      <c r="B12" s="9"/>
      <c r="C12" s="9"/>
      <c r="D12" s="51" t="s">
        <v>2</v>
      </c>
      <c r="E12" s="51"/>
      <c r="F12" s="294"/>
      <c r="G12" s="294"/>
      <c r="H12" s="294"/>
      <c r="I12" s="11"/>
      <c r="J12" s="57"/>
      <c r="K12" s="11"/>
    </row>
    <row r="13" spans="1:24" ht="15" customHeight="1" x14ac:dyDescent="0.3">
      <c r="A13" s="1"/>
      <c r="B13" s="10"/>
      <c r="C13" s="13" t="s">
        <v>3</v>
      </c>
      <c r="D13" s="12"/>
      <c r="E13" s="16"/>
      <c r="F13" s="295" t="s">
        <v>4</v>
      </c>
      <c r="G13" s="295"/>
      <c r="H13" s="295"/>
      <c r="I13" s="58" t="s">
        <v>129</v>
      </c>
      <c r="J13" s="58"/>
      <c r="K13" s="58"/>
    </row>
    <row r="14" spans="1:24" ht="15.75" customHeight="1" thickBot="1" x14ac:dyDescent="0.25">
      <c r="A14" s="1"/>
      <c r="B14" s="11"/>
      <c r="C14" s="1"/>
      <c r="D14" s="1"/>
      <c r="E14" s="1"/>
      <c r="F14" s="1"/>
      <c r="G14" s="20"/>
      <c r="H14" s="1"/>
      <c r="I14" s="58" t="s">
        <v>130</v>
      </c>
      <c r="J14" s="59"/>
      <c r="K14" s="59"/>
      <c r="M14" s="21"/>
    </row>
    <row r="15" spans="1:24" ht="110.25" customHeight="1" thickBot="1" x14ac:dyDescent="0.25">
      <c r="A15" s="149" t="s">
        <v>5</v>
      </c>
      <c r="B15" s="150" t="s">
        <v>26</v>
      </c>
      <c r="C15" s="130" t="s">
        <v>61</v>
      </c>
      <c r="D15" s="149" t="s">
        <v>50</v>
      </c>
      <c r="E15" s="151" t="s">
        <v>32</v>
      </c>
      <c r="F15" s="120" t="s">
        <v>43</v>
      </c>
      <c r="G15" s="30" t="s">
        <v>57</v>
      </c>
      <c r="H15" s="31" t="s">
        <v>62</v>
      </c>
      <c r="I15" s="30" t="s">
        <v>76</v>
      </c>
      <c r="J15" s="30" t="s">
        <v>77</v>
      </c>
      <c r="K15" s="30" t="s">
        <v>59</v>
      </c>
    </row>
    <row r="16" spans="1:24" ht="15.75" thickBot="1" x14ac:dyDescent="0.25">
      <c r="A16" s="128" t="s">
        <v>6</v>
      </c>
      <c r="B16" s="129" t="s">
        <v>7</v>
      </c>
      <c r="C16" s="130" t="s">
        <v>8</v>
      </c>
      <c r="D16" s="131" t="s">
        <v>9</v>
      </c>
      <c r="E16" s="132" t="s">
        <v>10</v>
      </c>
      <c r="F16" s="120" t="s">
        <v>11</v>
      </c>
      <c r="G16" s="30" t="s">
        <v>12</v>
      </c>
      <c r="H16" s="30" t="s">
        <v>13</v>
      </c>
      <c r="I16" s="42" t="s">
        <v>14</v>
      </c>
      <c r="J16" s="30" t="s">
        <v>15</v>
      </c>
      <c r="K16" s="30" t="s">
        <v>16</v>
      </c>
    </row>
    <row r="17" spans="1:13" ht="13.5" thickBot="1" x14ac:dyDescent="0.25">
      <c r="A17" s="308" t="s">
        <v>17</v>
      </c>
      <c r="B17" s="309"/>
      <c r="C17" s="344"/>
      <c r="D17" s="309"/>
      <c r="E17" s="309"/>
      <c r="F17" s="311"/>
      <c r="G17" s="32" t="s">
        <v>42</v>
      </c>
      <c r="H17" s="33" t="s">
        <v>41</v>
      </c>
      <c r="I17" s="43" t="s">
        <v>109</v>
      </c>
      <c r="J17" s="33" t="s">
        <v>131</v>
      </c>
      <c r="K17" s="32" t="s">
        <v>51</v>
      </c>
    </row>
    <row r="18" spans="1:13" x14ac:dyDescent="0.2">
      <c r="A18" s="188">
        <v>1</v>
      </c>
      <c r="B18" s="111"/>
      <c r="C18" s="162"/>
      <c r="D18" s="156"/>
      <c r="E18" s="157"/>
      <c r="F18" s="153"/>
      <c r="G18" s="165">
        <f t="shared" ref="G18" si="0">IF(D18-F18&gt;=0,D18-F18,0)</f>
        <v>0</v>
      </c>
      <c r="H18" s="55">
        <f t="shared" ref="H18" si="1">ROUND(G18*E18, 0)</f>
        <v>0</v>
      </c>
      <c r="I18" s="37">
        <f>ROUND(91.9/1000*H18, 2)</f>
        <v>0</v>
      </c>
      <c r="J18" s="37">
        <f>ROUND(105.7/1000*H18, 2)</f>
        <v>0</v>
      </c>
      <c r="K18" s="37">
        <f>ROUND(J18-I18, 2)</f>
        <v>0</v>
      </c>
    </row>
    <row r="19" spans="1:13" x14ac:dyDescent="0.2">
      <c r="A19" s="187">
        <v>2</v>
      </c>
      <c r="B19" s="114"/>
      <c r="C19" s="163"/>
      <c r="D19" s="158"/>
      <c r="E19" s="159"/>
      <c r="F19" s="154"/>
      <c r="G19" s="46">
        <f t="shared" ref="G19:G23" si="2">IF(D19-F19&gt;=0,D19-F19,0)</f>
        <v>0</v>
      </c>
      <c r="H19" s="55">
        <f t="shared" ref="H19:H23" si="3">ROUND(G19*E19, 0)</f>
        <v>0</v>
      </c>
      <c r="I19" s="37">
        <f t="shared" ref="I19:I23" si="4">ROUND(91.9/1000*H19, 2)</f>
        <v>0</v>
      </c>
      <c r="J19" s="37">
        <f t="shared" ref="J19:J23" si="5">ROUND(105.7/1000*H19, 2)</f>
        <v>0</v>
      </c>
      <c r="K19" s="37">
        <f t="shared" ref="K19:K23" si="6">ROUND(J19-I19, 2)</f>
        <v>0</v>
      </c>
    </row>
    <row r="20" spans="1:13" x14ac:dyDescent="0.2">
      <c r="A20" s="187">
        <v>3</v>
      </c>
      <c r="B20" s="114"/>
      <c r="C20" s="163"/>
      <c r="D20" s="158"/>
      <c r="E20" s="159"/>
      <c r="F20" s="154"/>
      <c r="G20" s="46">
        <f t="shared" si="2"/>
        <v>0</v>
      </c>
      <c r="H20" s="55">
        <f t="shared" si="3"/>
        <v>0</v>
      </c>
      <c r="I20" s="37">
        <f t="shared" si="4"/>
        <v>0</v>
      </c>
      <c r="J20" s="37">
        <f t="shared" si="5"/>
        <v>0</v>
      </c>
      <c r="K20" s="37">
        <f t="shared" si="6"/>
        <v>0</v>
      </c>
    </row>
    <row r="21" spans="1:13" x14ac:dyDescent="0.2">
      <c r="A21" s="187">
        <v>4</v>
      </c>
      <c r="B21" s="114"/>
      <c r="C21" s="163"/>
      <c r="D21" s="158"/>
      <c r="E21" s="159"/>
      <c r="F21" s="154"/>
      <c r="G21" s="46">
        <f t="shared" si="2"/>
        <v>0</v>
      </c>
      <c r="H21" s="55">
        <f t="shared" si="3"/>
        <v>0</v>
      </c>
      <c r="I21" s="37">
        <f t="shared" si="4"/>
        <v>0</v>
      </c>
      <c r="J21" s="37">
        <f t="shared" si="5"/>
        <v>0</v>
      </c>
      <c r="K21" s="37">
        <f t="shared" si="6"/>
        <v>0</v>
      </c>
    </row>
    <row r="22" spans="1:13" x14ac:dyDescent="0.2">
      <c r="A22" s="187">
        <v>5</v>
      </c>
      <c r="B22" s="114"/>
      <c r="C22" s="163"/>
      <c r="D22" s="158"/>
      <c r="E22" s="159"/>
      <c r="F22" s="154"/>
      <c r="G22" s="46">
        <f t="shared" si="2"/>
        <v>0</v>
      </c>
      <c r="H22" s="55">
        <f t="shared" si="3"/>
        <v>0</v>
      </c>
      <c r="I22" s="37">
        <f t="shared" si="4"/>
        <v>0</v>
      </c>
      <c r="J22" s="37">
        <f t="shared" si="5"/>
        <v>0</v>
      </c>
      <c r="K22" s="37">
        <f t="shared" si="6"/>
        <v>0</v>
      </c>
    </row>
    <row r="23" spans="1:13" ht="13.5" thickBot="1" x14ac:dyDescent="0.25">
      <c r="A23" s="189">
        <v>6</v>
      </c>
      <c r="B23" s="164"/>
      <c r="C23" s="163"/>
      <c r="D23" s="160"/>
      <c r="E23" s="161"/>
      <c r="F23" s="155"/>
      <c r="G23" s="166">
        <f t="shared" si="2"/>
        <v>0</v>
      </c>
      <c r="H23" s="55">
        <f t="shared" si="3"/>
        <v>0</v>
      </c>
      <c r="I23" s="37">
        <f t="shared" si="4"/>
        <v>0</v>
      </c>
      <c r="J23" s="37">
        <f t="shared" si="5"/>
        <v>0</v>
      </c>
      <c r="K23" s="37">
        <f t="shared" si="6"/>
        <v>0</v>
      </c>
    </row>
    <row r="24" spans="1:13" ht="13.5" thickBot="1" x14ac:dyDescent="0.25">
      <c r="A24" s="325" t="s">
        <v>29</v>
      </c>
      <c r="B24" s="326"/>
      <c r="C24" s="342"/>
      <c r="D24" s="171">
        <f>SUM(D18:D23)</f>
        <v>0</v>
      </c>
      <c r="E24" s="201" t="s">
        <v>119</v>
      </c>
      <c r="F24" s="202">
        <f t="shared" ref="F24:H24" si="7">SUM(F18:F23)</f>
        <v>0</v>
      </c>
      <c r="G24" s="199">
        <f t="shared" si="7"/>
        <v>0</v>
      </c>
      <c r="H24" s="198">
        <f t="shared" si="7"/>
        <v>0</v>
      </c>
      <c r="I24" s="200" t="s">
        <v>119</v>
      </c>
      <c r="J24" s="200" t="s">
        <v>119</v>
      </c>
      <c r="K24" s="50">
        <f>SUM(K18:K23)</f>
        <v>0</v>
      </c>
    </row>
    <row r="25" spans="1:13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3" ht="12.75" customHeight="1" x14ac:dyDescent="0.25">
      <c r="A26" s="339" t="s">
        <v>18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"/>
      <c r="M26" s="26"/>
    </row>
    <row r="27" spans="1:13" ht="13.5" customHeight="1" x14ac:dyDescent="0.25">
      <c r="A27" s="339" t="s">
        <v>19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"/>
      <c r="M27" s="26"/>
    </row>
    <row r="28" spans="1:13" ht="12" customHeight="1" x14ac:dyDescent="0.25">
      <c r="A28" s="265"/>
      <c r="B28" s="265"/>
      <c r="C28" s="265"/>
      <c r="D28" s="265"/>
      <c r="E28" s="8"/>
      <c r="F28" s="8"/>
      <c r="G28" s="8"/>
      <c r="H28" s="8"/>
      <c r="I28" s="8"/>
      <c r="J28" s="8"/>
      <c r="K28" s="8"/>
      <c r="M28" s="1"/>
    </row>
    <row r="29" spans="1:13" x14ac:dyDescent="0.2">
      <c r="A29" s="313" t="s">
        <v>20</v>
      </c>
      <c r="B29" s="313"/>
      <c r="C29" s="313"/>
      <c r="D29" s="313"/>
      <c r="E29" s="262" t="s">
        <v>21</v>
      </c>
      <c r="F29" s="262"/>
      <c r="G29" s="262"/>
      <c r="H29" s="262"/>
      <c r="I29" s="40"/>
      <c r="J29" s="64" t="s">
        <v>22</v>
      </c>
      <c r="K29" s="64"/>
      <c r="M29" s="1"/>
    </row>
    <row r="30" spans="1:13" ht="15.75" x14ac:dyDescent="0.25">
      <c r="A30" s="60" t="s">
        <v>23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M30" s="1"/>
    </row>
    <row r="31" spans="1:13" ht="12" customHeight="1" x14ac:dyDescent="0.25">
      <c r="A31" s="265"/>
      <c r="B31" s="265"/>
      <c r="C31" s="265"/>
      <c r="D31" s="265"/>
      <c r="E31" s="8"/>
      <c r="F31" s="8"/>
      <c r="G31" s="8"/>
      <c r="H31" s="8"/>
      <c r="I31" s="8"/>
      <c r="J31" s="8"/>
      <c r="K31" s="8"/>
      <c r="M31" s="1"/>
    </row>
    <row r="32" spans="1:13" x14ac:dyDescent="0.2">
      <c r="A32" s="313" t="s">
        <v>20</v>
      </c>
      <c r="B32" s="313"/>
      <c r="C32" s="313"/>
      <c r="D32" s="313"/>
      <c r="E32" s="262" t="s">
        <v>21</v>
      </c>
      <c r="F32" s="262"/>
      <c r="G32" s="262"/>
      <c r="H32" s="262"/>
      <c r="I32" s="40"/>
      <c r="J32" s="64" t="s">
        <v>22</v>
      </c>
      <c r="K32" s="64"/>
      <c r="M32" s="1"/>
    </row>
    <row r="33" spans="1:13" ht="12" customHeight="1" x14ac:dyDescent="0.25">
      <c r="A33" s="265"/>
      <c r="B33" s="265"/>
      <c r="C33" s="265"/>
      <c r="D33" s="265"/>
      <c r="E33" s="8"/>
      <c r="F33" s="8"/>
      <c r="G33" s="8"/>
      <c r="H33" s="8"/>
      <c r="I33" s="8"/>
      <c r="J33" s="8"/>
      <c r="K33" s="8"/>
      <c r="M33" s="1"/>
    </row>
    <row r="34" spans="1:13" x14ac:dyDescent="0.2">
      <c r="A34" s="313" t="s">
        <v>20</v>
      </c>
      <c r="B34" s="313"/>
      <c r="C34" s="313"/>
      <c r="D34" s="313"/>
      <c r="E34" s="262" t="s">
        <v>21</v>
      </c>
      <c r="F34" s="262"/>
      <c r="G34" s="262"/>
      <c r="H34" s="262"/>
      <c r="I34" s="40"/>
      <c r="J34" s="64" t="s">
        <v>22</v>
      </c>
      <c r="K34" s="64"/>
    </row>
    <row r="35" spans="1:13" ht="12" customHeight="1" x14ac:dyDescent="0.25">
      <c r="A35" s="265"/>
      <c r="B35" s="265"/>
      <c r="C35" s="265"/>
      <c r="D35" s="265"/>
      <c r="E35" s="8"/>
      <c r="F35" s="8"/>
      <c r="G35" s="8"/>
      <c r="H35" s="8"/>
      <c r="I35" s="8"/>
      <c r="J35" s="8"/>
      <c r="K35" s="8"/>
    </row>
    <row r="36" spans="1:13" x14ac:dyDescent="0.2">
      <c r="A36" s="313" t="s">
        <v>20</v>
      </c>
      <c r="B36" s="313"/>
      <c r="C36" s="313"/>
      <c r="D36" s="313"/>
      <c r="E36" s="262" t="s">
        <v>21</v>
      </c>
      <c r="F36" s="262"/>
      <c r="G36" s="262"/>
      <c r="H36" s="262"/>
      <c r="I36" s="40"/>
      <c r="J36" s="64" t="s">
        <v>22</v>
      </c>
      <c r="K36" s="64"/>
    </row>
  </sheetData>
  <mergeCells count="34">
    <mergeCell ref="P3:X3"/>
    <mergeCell ref="P4:X4"/>
    <mergeCell ref="A34:D34"/>
    <mergeCell ref="E34:H34"/>
    <mergeCell ref="A26:K26"/>
    <mergeCell ref="A27:K27"/>
    <mergeCell ref="A28:D28"/>
    <mergeCell ref="A29:D29"/>
    <mergeCell ref="E29:H29"/>
    <mergeCell ref="A9:J9"/>
    <mergeCell ref="A10:G10"/>
    <mergeCell ref="F12:H12"/>
    <mergeCell ref="F13:H13"/>
    <mergeCell ref="A17:F17"/>
    <mergeCell ref="L2:M2"/>
    <mergeCell ref="A36:D36"/>
    <mergeCell ref="E36:H36"/>
    <mergeCell ref="A31:D31"/>
    <mergeCell ref="A32:D32"/>
    <mergeCell ref="E32:H32"/>
    <mergeCell ref="A33:D33"/>
    <mergeCell ref="A35:D35"/>
    <mergeCell ref="L3:M3"/>
    <mergeCell ref="L4:M4"/>
    <mergeCell ref="A24:C24"/>
    <mergeCell ref="A7:D7"/>
    <mergeCell ref="F7:J7"/>
    <mergeCell ref="A8:D8"/>
    <mergeCell ref="F8:J8"/>
    <mergeCell ref="A1:K1"/>
    <mergeCell ref="A3:K3"/>
    <mergeCell ref="A4:K4"/>
    <mergeCell ref="A2:K2"/>
    <mergeCell ref="A5:K5"/>
  </mergeCells>
  <conditionalFormatting sqref="G18:G23">
    <cfRule type="cellIs" dxfId="9" priority="5" stopIfTrue="1" operator="equal">
      <formula>0</formula>
    </cfRule>
  </conditionalFormatting>
  <conditionalFormatting sqref="H18:H23">
    <cfRule type="cellIs" dxfId="8" priority="4" stopIfTrue="1" operator="equal">
      <formula>0</formula>
    </cfRule>
  </conditionalFormatting>
  <conditionalFormatting sqref="I18:I23">
    <cfRule type="cellIs" dxfId="7" priority="3" stopIfTrue="1" operator="equal">
      <formula>0</formula>
    </cfRule>
  </conditionalFormatting>
  <conditionalFormatting sqref="J18:J23">
    <cfRule type="cellIs" dxfId="6" priority="2" stopIfTrue="1" operator="equal">
      <formula>0</formula>
    </cfRule>
  </conditionalFormatting>
  <conditionalFormatting sqref="K18:K23">
    <cfRule type="cellIs" dxfId="5" priority="1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6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2024.gada 1.martā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topLeftCell="A2" zoomScaleNormal="100" workbookViewId="0">
      <selection activeCell="A11" sqref="A11"/>
    </sheetView>
  </sheetViews>
  <sheetFormatPr defaultRowHeight="12.75" x14ac:dyDescent="0.2"/>
  <cols>
    <col min="1" max="1" width="4" customWidth="1"/>
    <col min="3" max="3" width="12.5703125" customWidth="1"/>
    <col min="4" max="4" width="15.42578125" customWidth="1"/>
    <col min="5" max="5" width="13.42578125" customWidth="1"/>
    <col min="6" max="6" width="20.28515625" customWidth="1"/>
    <col min="7" max="7" width="14" customWidth="1"/>
    <col min="8" max="8" width="15.140625" customWidth="1"/>
    <col min="9" max="10" width="13.42578125" customWidth="1"/>
    <col min="11" max="11" width="17" customWidth="1"/>
  </cols>
  <sheetData>
    <row r="1" spans="1:12" ht="30.75" customHeight="1" x14ac:dyDescent="0.25">
      <c r="A1" s="305" t="s">
        <v>143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2" ht="15.75" customHeight="1" x14ac:dyDescent="0.25">
      <c r="A2" s="305" t="s">
        <v>69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2" ht="18.75" customHeight="1" x14ac:dyDescent="0.25">
      <c r="A3" s="305" t="s">
        <v>118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2" ht="15.75" customHeight="1" x14ac:dyDescent="0.25">
      <c r="A4" s="305" t="s">
        <v>70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</row>
    <row r="5" spans="1:12" ht="15.75" customHeight="1" x14ac:dyDescent="0.25">
      <c r="A5" s="305" t="s">
        <v>113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1:12" x14ac:dyDescent="0.2">
      <c r="A6" s="312"/>
      <c r="B6" s="312"/>
      <c r="C6" s="312"/>
      <c r="D6" s="312"/>
      <c r="E6" s="14"/>
      <c r="F6" s="312"/>
      <c r="G6" s="312"/>
      <c r="H6" s="312"/>
      <c r="I6" s="312"/>
      <c r="J6" s="312"/>
      <c r="K6" s="4"/>
    </row>
    <row r="7" spans="1:12" x14ac:dyDescent="0.2">
      <c r="A7" s="313" t="s">
        <v>0</v>
      </c>
      <c r="B7" s="313"/>
      <c r="C7" s="313"/>
      <c r="D7" s="313"/>
      <c r="E7" s="14"/>
      <c r="F7" s="313" t="s">
        <v>1</v>
      </c>
      <c r="G7" s="313"/>
      <c r="H7" s="313"/>
      <c r="I7" s="313"/>
      <c r="J7" s="313"/>
      <c r="K7" s="4"/>
    </row>
    <row r="8" spans="1:12" ht="15.75" customHeight="1" x14ac:dyDescent="0.3">
      <c r="A8" s="328" t="s">
        <v>68</v>
      </c>
      <c r="B8" s="328"/>
      <c r="C8" s="328"/>
      <c r="D8" s="328"/>
      <c r="E8" s="328"/>
      <c r="F8" s="328"/>
      <c r="G8" s="328"/>
      <c r="H8" s="328"/>
      <c r="I8" s="328"/>
      <c r="J8" s="328"/>
      <c r="K8" s="65"/>
    </row>
    <row r="9" spans="1:12" ht="16.5" customHeight="1" x14ac:dyDescent="0.3">
      <c r="A9" s="292" t="s">
        <v>25</v>
      </c>
      <c r="B9" s="315"/>
      <c r="C9" s="315"/>
      <c r="D9" s="315"/>
      <c r="E9" s="315"/>
      <c r="F9" s="315"/>
      <c r="G9" s="315"/>
      <c r="H9" s="15"/>
      <c r="I9" s="41"/>
      <c r="J9" s="6"/>
      <c r="K9" s="4"/>
    </row>
    <row r="10" spans="1:12" ht="14.2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"/>
    </row>
    <row r="11" spans="1:12" ht="15.75" x14ac:dyDescent="0.25">
      <c r="A11" s="67" t="s">
        <v>146</v>
      </c>
      <c r="B11" s="9"/>
      <c r="C11" s="9"/>
      <c r="D11" s="51" t="s">
        <v>2</v>
      </c>
      <c r="E11" s="51"/>
      <c r="F11" s="294"/>
      <c r="G11" s="294"/>
      <c r="H11" s="294"/>
      <c r="I11" s="11"/>
      <c r="J11" s="57"/>
      <c r="K11" s="11"/>
    </row>
    <row r="12" spans="1:12" ht="15.75" customHeight="1" x14ac:dyDescent="0.3">
      <c r="A12" s="1"/>
      <c r="B12" s="10"/>
      <c r="C12" s="68" t="s">
        <v>3</v>
      </c>
      <c r="D12" s="12"/>
      <c r="E12" s="16"/>
      <c r="F12" s="295" t="s">
        <v>4</v>
      </c>
      <c r="G12" s="295"/>
      <c r="H12" s="295"/>
      <c r="I12" s="213" t="s">
        <v>133</v>
      </c>
      <c r="J12" s="213"/>
      <c r="K12" s="213"/>
      <c r="L12" s="214"/>
    </row>
    <row r="13" spans="1:12" ht="13.5" thickBot="1" x14ac:dyDescent="0.25">
      <c r="A13" s="1"/>
      <c r="B13" s="11"/>
      <c r="C13" s="1"/>
      <c r="D13" s="1"/>
      <c r="E13" s="1"/>
      <c r="F13" s="1"/>
      <c r="G13" s="20"/>
      <c r="H13" s="1"/>
      <c r="I13" s="213" t="s">
        <v>134</v>
      </c>
      <c r="J13" s="215"/>
      <c r="K13" s="215"/>
      <c r="L13" s="214"/>
    </row>
    <row r="14" spans="1:12" ht="101.25" customHeight="1" thickBot="1" x14ac:dyDescent="0.25">
      <c r="A14" s="149" t="s">
        <v>5</v>
      </c>
      <c r="B14" s="150" t="s">
        <v>26</v>
      </c>
      <c r="C14" s="130" t="s">
        <v>72</v>
      </c>
      <c r="D14" s="149" t="s">
        <v>50</v>
      </c>
      <c r="E14" s="151" t="s">
        <v>32</v>
      </c>
      <c r="F14" s="120" t="s">
        <v>43</v>
      </c>
      <c r="G14" s="30" t="s">
        <v>57</v>
      </c>
      <c r="H14" s="69" t="s">
        <v>73</v>
      </c>
      <c r="I14" s="30" t="s">
        <v>74</v>
      </c>
      <c r="J14" s="30" t="s">
        <v>75</v>
      </c>
      <c r="K14" s="30" t="s">
        <v>59</v>
      </c>
    </row>
    <row r="15" spans="1:12" s="190" customFormat="1" ht="15.75" customHeight="1" thickBot="1" x14ac:dyDescent="0.25">
      <c r="A15" s="128" t="s">
        <v>6</v>
      </c>
      <c r="B15" s="129" t="s">
        <v>7</v>
      </c>
      <c r="C15" s="130" t="s">
        <v>8</v>
      </c>
      <c r="D15" s="131" t="s">
        <v>9</v>
      </c>
      <c r="E15" s="132" t="s">
        <v>10</v>
      </c>
      <c r="F15" s="177" t="s">
        <v>11</v>
      </c>
      <c r="G15" s="30" t="s">
        <v>12</v>
      </c>
      <c r="H15" s="30" t="s">
        <v>13</v>
      </c>
      <c r="I15" s="42" t="s">
        <v>14</v>
      </c>
      <c r="J15" s="30" t="s">
        <v>15</v>
      </c>
      <c r="K15" s="30" t="s">
        <v>16</v>
      </c>
    </row>
    <row r="16" spans="1:12" ht="13.5" thickBot="1" x14ac:dyDescent="0.25">
      <c r="A16" s="308" t="s">
        <v>17</v>
      </c>
      <c r="B16" s="309"/>
      <c r="C16" s="344"/>
      <c r="D16" s="309"/>
      <c r="E16" s="309"/>
      <c r="F16" s="311"/>
      <c r="G16" s="32" t="s">
        <v>42</v>
      </c>
      <c r="H16" s="33" t="s">
        <v>41</v>
      </c>
      <c r="I16" s="43" t="s">
        <v>110</v>
      </c>
      <c r="J16" s="33" t="s">
        <v>135</v>
      </c>
      <c r="K16" s="32" t="s">
        <v>51</v>
      </c>
    </row>
    <row r="17" spans="1:11" x14ac:dyDescent="0.2">
      <c r="A17" s="186">
        <v>1</v>
      </c>
      <c r="B17" s="70"/>
      <c r="C17" s="77"/>
      <c r="D17" s="76"/>
      <c r="E17" s="152"/>
      <c r="F17" s="153"/>
      <c r="G17" s="165">
        <f t="shared" ref="G17:G21" si="0">IF(D17-F17&gt;=0,D17-F17,0)</f>
        <v>0</v>
      </c>
      <c r="H17" s="167">
        <f t="shared" ref="H17:H21" si="1">ROUND(G17*E17, 0)</f>
        <v>0</v>
      </c>
      <c r="I17" s="56">
        <f>ROUND(218/1000*H17, 2)</f>
        <v>0</v>
      </c>
      <c r="J17" s="37">
        <f>ROUND(251/1000*H17, 2)</f>
        <v>0</v>
      </c>
      <c r="K17" s="37">
        <f>ROUND(J17-I17, 2)</f>
        <v>0</v>
      </c>
    </row>
    <row r="18" spans="1:11" x14ac:dyDescent="0.2">
      <c r="A18" s="187">
        <v>2</v>
      </c>
      <c r="B18" s="71"/>
      <c r="C18" s="78"/>
      <c r="D18" s="76"/>
      <c r="E18" s="152"/>
      <c r="F18" s="154"/>
      <c r="G18" s="46">
        <f t="shared" si="0"/>
        <v>0</v>
      </c>
      <c r="H18" s="168">
        <f t="shared" si="1"/>
        <v>0</v>
      </c>
      <c r="I18" s="56">
        <f t="shared" ref="I18:I22" si="2">ROUND(218/1000*H18, 2)</f>
        <v>0</v>
      </c>
      <c r="J18" s="37">
        <f t="shared" ref="J18:J22" si="3">ROUND(251/1000*H18, 2)</f>
        <v>0</v>
      </c>
      <c r="K18" s="37">
        <f t="shared" ref="K18:K22" si="4">ROUND(J18-I18, 2)</f>
        <v>0</v>
      </c>
    </row>
    <row r="19" spans="1:11" x14ac:dyDescent="0.2">
      <c r="A19" s="187">
        <v>3</v>
      </c>
      <c r="B19" s="71"/>
      <c r="C19" s="78"/>
      <c r="D19" s="76"/>
      <c r="E19" s="152"/>
      <c r="F19" s="154"/>
      <c r="G19" s="46">
        <f t="shared" si="0"/>
        <v>0</v>
      </c>
      <c r="H19" s="168">
        <f t="shared" si="1"/>
        <v>0</v>
      </c>
      <c r="I19" s="56">
        <f t="shared" si="2"/>
        <v>0</v>
      </c>
      <c r="J19" s="37">
        <f t="shared" si="3"/>
        <v>0</v>
      </c>
      <c r="K19" s="37">
        <f t="shared" si="4"/>
        <v>0</v>
      </c>
    </row>
    <row r="20" spans="1:11" x14ac:dyDescent="0.2">
      <c r="A20" s="187">
        <v>4</v>
      </c>
      <c r="B20" s="71"/>
      <c r="C20" s="78"/>
      <c r="D20" s="76"/>
      <c r="E20" s="152"/>
      <c r="F20" s="154"/>
      <c r="G20" s="46">
        <f t="shared" si="0"/>
        <v>0</v>
      </c>
      <c r="H20" s="168">
        <f t="shared" si="1"/>
        <v>0</v>
      </c>
      <c r="I20" s="56">
        <f t="shared" si="2"/>
        <v>0</v>
      </c>
      <c r="J20" s="37">
        <f t="shared" si="3"/>
        <v>0</v>
      </c>
      <c r="K20" s="37">
        <f t="shared" si="4"/>
        <v>0</v>
      </c>
    </row>
    <row r="21" spans="1:11" x14ac:dyDescent="0.2">
      <c r="A21" s="187">
        <v>5</v>
      </c>
      <c r="B21" s="71"/>
      <c r="C21" s="78"/>
      <c r="D21" s="76"/>
      <c r="E21" s="152"/>
      <c r="F21" s="154"/>
      <c r="G21" s="46">
        <f t="shared" si="0"/>
        <v>0</v>
      </c>
      <c r="H21" s="168">
        <f t="shared" si="1"/>
        <v>0</v>
      </c>
      <c r="I21" s="56">
        <f t="shared" si="2"/>
        <v>0</v>
      </c>
      <c r="J21" s="37">
        <f t="shared" si="3"/>
        <v>0</v>
      </c>
      <c r="K21" s="37">
        <f t="shared" si="4"/>
        <v>0</v>
      </c>
    </row>
    <row r="22" spans="1:11" ht="13.5" thickBot="1" x14ac:dyDescent="0.25">
      <c r="A22" s="187">
        <v>6</v>
      </c>
      <c r="B22" s="71"/>
      <c r="C22" s="79"/>
      <c r="D22" s="76"/>
      <c r="E22" s="152"/>
      <c r="F22" s="154"/>
      <c r="G22" s="166">
        <f t="shared" ref="G22" si="5">IF(D22-F22&gt;=0,D22-F22,0)</f>
        <v>0</v>
      </c>
      <c r="H22" s="168">
        <f t="shared" ref="H22" si="6">ROUND(G22*E22, 0)</f>
        <v>0</v>
      </c>
      <c r="I22" s="56">
        <f t="shared" si="2"/>
        <v>0</v>
      </c>
      <c r="J22" s="37">
        <f t="shared" si="3"/>
        <v>0</v>
      </c>
      <c r="K22" s="37">
        <f t="shared" si="4"/>
        <v>0</v>
      </c>
    </row>
    <row r="23" spans="1:11" ht="13.5" thickBot="1" x14ac:dyDescent="0.25">
      <c r="A23" s="325" t="s">
        <v>29</v>
      </c>
      <c r="B23" s="326"/>
      <c r="C23" s="342"/>
      <c r="D23" s="171">
        <f>SUM(D17:D22)</f>
        <v>0</v>
      </c>
      <c r="E23" s="201" t="s">
        <v>119</v>
      </c>
      <c r="F23" s="172">
        <f t="shared" ref="F23:J23" si="7">SUM(F17:F22)</f>
        <v>0</v>
      </c>
      <c r="G23" s="38">
        <f t="shared" si="7"/>
        <v>0</v>
      </c>
      <c r="H23" s="170">
        <f t="shared" si="7"/>
        <v>0</v>
      </c>
      <c r="I23" s="50">
        <f t="shared" si="7"/>
        <v>0</v>
      </c>
      <c r="J23" s="169">
        <f t="shared" si="7"/>
        <v>0</v>
      </c>
      <c r="K23" s="50">
        <f>SUM(K17:K22)</f>
        <v>0</v>
      </c>
    </row>
    <row r="24" spans="1:11" ht="37.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1" ht="12.75" customHeight="1" x14ac:dyDescent="0.25">
      <c r="A25" s="339" t="s">
        <v>18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</row>
    <row r="26" spans="1:11" ht="12" customHeight="1" x14ac:dyDescent="0.25">
      <c r="A26" s="339" t="s">
        <v>19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12.75" customHeight="1" x14ac:dyDescent="0.25">
      <c r="A27" s="265"/>
      <c r="B27" s="265"/>
      <c r="C27" s="265"/>
      <c r="D27" s="265"/>
      <c r="E27" s="8"/>
      <c r="F27" s="8"/>
      <c r="G27" s="8"/>
      <c r="H27" s="8"/>
      <c r="I27" s="8"/>
      <c r="J27" s="8"/>
      <c r="K27" s="8"/>
    </row>
    <row r="28" spans="1:11" x14ac:dyDescent="0.2">
      <c r="A28" s="313" t="s">
        <v>20</v>
      </c>
      <c r="B28" s="313"/>
      <c r="C28" s="313"/>
      <c r="D28" s="313"/>
      <c r="E28" s="262" t="s">
        <v>21</v>
      </c>
      <c r="F28" s="262"/>
      <c r="G28" s="262"/>
      <c r="H28" s="262"/>
      <c r="I28" s="66"/>
      <c r="J28" s="64" t="s">
        <v>22</v>
      </c>
      <c r="K28" s="64"/>
    </row>
    <row r="29" spans="1:11" ht="12" customHeight="1" x14ac:dyDescent="0.25">
      <c r="A29" s="67" t="s">
        <v>23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ht="12.75" customHeight="1" x14ac:dyDescent="0.25">
      <c r="A30" s="265"/>
      <c r="B30" s="265"/>
      <c r="C30" s="265"/>
      <c r="D30" s="265"/>
      <c r="E30" s="8"/>
      <c r="F30" s="8"/>
      <c r="G30" s="8"/>
      <c r="H30" s="8"/>
      <c r="I30" s="8"/>
      <c r="J30" s="8"/>
      <c r="K30" s="8"/>
    </row>
    <row r="31" spans="1:11" x14ac:dyDescent="0.2">
      <c r="A31" s="313" t="s">
        <v>20</v>
      </c>
      <c r="B31" s="313"/>
      <c r="C31" s="313"/>
      <c r="D31" s="313"/>
      <c r="E31" s="262" t="s">
        <v>21</v>
      </c>
      <c r="F31" s="262"/>
      <c r="G31" s="262"/>
      <c r="H31" s="262"/>
      <c r="I31" s="66"/>
      <c r="J31" s="64" t="s">
        <v>22</v>
      </c>
      <c r="K31" s="64"/>
    </row>
    <row r="32" spans="1:11" ht="12.75" customHeight="1" x14ac:dyDescent="0.25">
      <c r="A32" s="265"/>
      <c r="B32" s="265"/>
      <c r="C32" s="265"/>
      <c r="D32" s="265"/>
      <c r="E32" s="8"/>
      <c r="F32" s="8"/>
      <c r="G32" s="8"/>
      <c r="H32" s="8"/>
      <c r="I32" s="8"/>
      <c r="J32" s="8"/>
      <c r="K32" s="8"/>
    </row>
    <row r="33" spans="1:11" x14ac:dyDescent="0.2">
      <c r="A33" s="313" t="s">
        <v>20</v>
      </c>
      <c r="B33" s="313"/>
      <c r="C33" s="313"/>
      <c r="D33" s="313"/>
      <c r="E33" s="262" t="s">
        <v>21</v>
      </c>
      <c r="F33" s="262"/>
      <c r="G33" s="262"/>
      <c r="H33" s="262"/>
      <c r="I33" s="66"/>
      <c r="J33" s="64" t="s">
        <v>22</v>
      </c>
      <c r="K33" s="64"/>
    </row>
    <row r="34" spans="1:11" ht="12" customHeight="1" x14ac:dyDescent="0.25">
      <c r="A34" s="265"/>
      <c r="B34" s="265"/>
      <c r="C34" s="265"/>
      <c r="D34" s="265"/>
      <c r="E34" s="8"/>
      <c r="F34" s="8"/>
      <c r="G34" s="8"/>
      <c r="H34" s="8"/>
      <c r="I34" s="8"/>
      <c r="J34" s="8"/>
      <c r="K34" s="8"/>
    </row>
    <row r="35" spans="1:11" x14ac:dyDescent="0.2">
      <c r="A35" s="313" t="s">
        <v>20</v>
      </c>
      <c r="B35" s="313"/>
      <c r="C35" s="313"/>
      <c r="D35" s="313"/>
      <c r="E35" s="262" t="s">
        <v>21</v>
      </c>
      <c r="F35" s="262"/>
      <c r="G35" s="262"/>
      <c r="H35" s="262"/>
      <c r="I35" s="66"/>
      <c r="J35" s="64" t="s">
        <v>22</v>
      </c>
      <c r="K35" s="64"/>
    </row>
  </sheetData>
  <mergeCells count="29">
    <mergeCell ref="A32:D32"/>
    <mergeCell ref="A33:D33"/>
    <mergeCell ref="E33:H33"/>
    <mergeCell ref="A34:D34"/>
    <mergeCell ref="A35:D35"/>
    <mergeCell ref="E35:H35"/>
    <mergeCell ref="A27:D27"/>
    <mergeCell ref="A28:D28"/>
    <mergeCell ref="E28:H28"/>
    <mergeCell ref="A30:D30"/>
    <mergeCell ref="A31:D31"/>
    <mergeCell ref="E31:H31"/>
    <mergeCell ref="A26:K26"/>
    <mergeCell ref="A6:D6"/>
    <mergeCell ref="F6:J6"/>
    <mergeCell ref="A7:D7"/>
    <mergeCell ref="F7:J7"/>
    <mergeCell ref="A8:J8"/>
    <mergeCell ref="A9:G9"/>
    <mergeCell ref="F11:H11"/>
    <mergeCell ref="F12:H12"/>
    <mergeCell ref="A16:F16"/>
    <mergeCell ref="A23:C23"/>
    <mergeCell ref="A25:K25"/>
    <mergeCell ref="A5:K5"/>
    <mergeCell ref="A1:K1"/>
    <mergeCell ref="A2:K2"/>
    <mergeCell ref="A3:K3"/>
    <mergeCell ref="A4:K4"/>
  </mergeCells>
  <conditionalFormatting sqref="K17:K22">
    <cfRule type="cellIs" dxfId="4" priority="1" stopIfTrue="1" operator="equal">
      <formula>0</formula>
    </cfRule>
  </conditionalFormatting>
  <conditionalFormatting sqref="G17:G22">
    <cfRule type="cellIs" dxfId="3" priority="5" stopIfTrue="1" operator="equal">
      <formula>0</formula>
    </cfRule>
  </conditionalFormatting>
  <conditionalFormatting sqref="H17:H22">
    <cfRule type="cellIs" dxfId="2" priority="4" stopIfTrue="1" operator="equal">
      <formula>0</formula>
    </cfRule>
  </conditionalFormatting>
  <conditionalFormatting sqref="I17:I22">
    <cfRule type="cellIs" dxfId="1" priority="3" stopIfTrue="1" operator="equal">
      <formula>0</formula>
    </cfRule>
  </conditionalFormatting>
  <conditionalFormatting sqref="J17:J22">
    <cfRule type="cellIs" dxfId="0" priority="2" stopIfTrue="1" operator="equal">
      <formula>0</formula>
    </cfRule>
  </conditionalFormatting>
  <pageMargins left="0.70866141732283472" right="0.70866141732283472" top="1.09375" bottom="0.74803149606299213" header="0.31496062992125984" footer="0.31496062992125984"/>
  <pageSetup paperSize="9" orientation="landscape" r:id="rId1"/>
  <headerFooter>
    <oddHeader>&amp;R &amp;"Times New Roman,Regular" 2.pielikums 
metodiskajam materiālam par tabakas izstrādājumu inventarizāciju un akcīzes nodokļa 
starpības summas aprēķināšanu saistībā ar akcīzes nodokļa likmes maiņu 2024.gada 1.martā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zoomScaleNormal="100" zoomScalePageLayoutView="70" workbookViewId="0">
      <selection activeCell="J20" sqref="J20"/>
    </sheetView>
  </sheetViews>
  <sheetFormatPr defaultColWidth="9.140625" defaultRowHeight="12.75" x14ac:dyDescent="0.2"/>
  <cols>
    <col min="1" max="1" width="21.42578125" style="27" customWidth="1"/>
    <col min="2" max="2" width="18.28515625" style="27" customWidth="1"/>
    <col min="3" max="4" width="9.140625" style="27"/>
    <col min="5" max="5" width="31" style="27" customWidth="1"/>
    <col min="6" max="6" width="30" style="27" customWidth="1"/>
    <col min="7" max="7" width="30.7109375" style="27" customWidth="1"/>
    <col min="8" max="16384" width="9.140625" style="27"/>
  </cols>
  <sheetData>
    <row r="1" spans="1:8" ht="31.5" customHeight="1" x14ac:dyDescent="0.2">
      <c r="A1" s="358" t="s">
        <v>144</v>
      </c>
      <c r="B1" s="358"/>
      <c r="C1" s="358"/>
      <c r="D1" s="358"/>
      <c r="E1" s="358"/>
      <c r="F1" s="358"/>
      <c r="G1" s="358"/>
      <c r="H1" s="191"/>
    </row>
    <row r="2" spans="1:8" ht="17.25" customHeight="1" x14ac:dyDescent="0.2">
      <c r="A2" s="358" t="s">
        <v>44</v>
      </c>
      <c r="B2" s="358"/>
      <c r="C2" s="358"/>
      <c r="D2" s="358"/>
      <c r="E2" s="358"/>
      <c r="F2" s="358"/>
      <c r="G2" s="358"/>
      <c r="H2" s="191"/>
    </row>
    <row r="3" spans="1:8" ht="21" customHeight="1" x14ac:dyDescent="0.2">
      <c r="A3" s="358" t="s">
        <v>45</v>
      </c>
      <c r="B3" s="358"/>
      <c r="C3" s="358"/>
      <c r="D3" s="358"/>
      <c r="E3" s="358"/>
      <c r="F3" s="358"/>
      <c r="G3" s="358"/>
      <c r="H3" s="191"/>
    </row>
    <row r="4" spans="1:8" ht="36.75" customHeight="1" x14ac:dyDescent="0.2">
      <c r="A4" s="372" t="s">
        <v>48</v>
      </c>
      <c r="B4" s="372"/>
      <c r="C4" s="372"/>
      <c r="D4" s="372"/>
      <c r="E4" s="372"/>
      <c r="F4" s="372"/>
      <c r="G4" s="372"/>
    </row>
    <row r="5" spans="1:8" ht="18.75" x14ac:dyDescent="0.3">
      <c r="A5" s="368" t="s">
        <v>35</v>
      </c>
      <c r="B5" s="369"/>
      <c r="C5" s="369"/>
      <c r="D5" s="369"/>
      <c r="E5" s="81"/>
      <c r="F5" s="370"/>
      <c r="G5" s="370"/>
    </row>
    <row r="6" spans="1:8" ht="18.75" x14ac:dyDescent="0.3">
      <c r="A6" s="369" t="s">
        <v>36</v>
      </c>
      <c r="B6" s="369"/>
      <c r="C6" s="369"/>
      <c r="D6" s="369"/>
      <c r="E6" s="81"/>
      <c r="F6" s="371"/>
      <c r="G6" s="371"/>
    </row>
    <row r="7" spans="1:8" ht="18.75" x14ac:dyDescent="0.3">
      <c r="A7" s="369" t="s">
        <v>37</v>
      </c>
      <c r="B7" s="369"/>
      <c r="C7" s="369"/>
      <c r="D7" s="369"/>
      <c r="E7" s="81"/>
      <c r="F7" s="371"/>
      <c r="G7" s="371"/>
    </row>
    <row r="8" spans="1:8" ht="18" customHeight="1" thickBot="1" x14ac:dyDescent="0.35">
      <c r="A8" s="361"/>
      <c r="B8" s="361"/>
      <c r="C8" s="361"/>
      <c r="D8" s="361"/>
      <c r="E8" s="86"/>
      <c r="F8" s="362"/>
      <c r="G8" s="362"/>
    </row>
    <row r="9" spans="1:8" ht="32.25" thickBot="1" x14ac:dyDescent="0.25">
      <c r="A9" s="347" t="s">
        <v>63</v>
      </c>
      <c r="B9" s="348"/>
      <c r="C9" s="348"/>
      <c r="D9" s="348"/>
      <c r="E9" s="220" t="s">
        <v>83</v>
      </c>
      <c r="F9" s="221" t="s">
        <v>40</v>
      </c>
      <c r="G9" s="222" t="s">
        <v>52</v>
      </c>
    </row>
    <row r="10" spans="1:8" ht="25.5" customHeight="1" x14ac:dyDescent="0.2">
      <c r="A10" s="349" t="s">
        <v>108</v>
      </c>
      <c r="B10" s="350"/>
      <c r="C10" s="350"/>
      <c r="D10" s="350"/>
      <c r="E10" s="365" t="s">
        <v>84</v>
      </c>
      <c r="F10" s="223">
        <f>Cigaretes!O58</f>
        <v>0</v>
      </c>
      <c r="G10" s="219">
        <f>Cigaretes!N58</f>
        <v>0</v>
      </c>
    </row>
    <row r="11" spans="1:8" ht="26.25" customHeight="1" x14ac:dyDescent="0.2">
      <c r="A11" s="345" t="s">
        <v>64</v>
      </c>
      <c r="B11" s="346"/>
      <c r="C11" s="346"/>
      <c r="D11" s="346"/>
      <c r="E11" s="366"/>
      <c r="F11" s="224">
        <f>'Cigāri un cigarillas'!H24</f>
        <v>0</v>
      </c>
      <c r="G11" s="216">
        <f>'Cigāri un cigarillas'!K24</f>
        <v>0</v>
      </c>
    </row>
    <row r="12" spans="1:8" ht="27" customHeight="1" x14ac:dyDescent="0.2">
      <c r="A12" s="345" t="s">
        <v>65</v>
      </c>
      <c r="B12" s="346"/>
      <c r="C12" s="346"/>
      <c r="D12" s="346"/>
      <c r="E12" s="366"/>
      <c r="F12" s="224">
        <f>'Smalki sagriezta tabaka'!H23</f>
        <v>0</v>
      </c>
      <c r="G12" s="216">
        <f>'Smalki sagriezta tabaka'!K23</f>
        <v>0</v>
      </c>
    </row>
    <row r="13" spans="1:8" ht="28.5" customHeight="1" x14ac:dyDescent="0.2">
      <c r="A13" s="345" t="s">
        <v>66</v>
      </c>
      <c r="B13" s="346"/>
      <c r="C13" s="346"/>
      <c r="D13" s="346"/>
      <c r="E13" s="366"/>
      <c r="F13" s="224">
        <f>'Smēķējamā tabaka'!H23</f>
        <v>0</v>
      </c>
      <c r="G13" s="216">
        <f>'Smēķējamā tabaka'!K23</f>
        <v>0</v>
      </c>
    </row>
    <row r="14" spans="1:8" ht="27.75" customHeight="1" x14ac:dyDescent="0.2">
      <c r="A14" s="363" t="s">
        <v>67</v>
      </c>
      <c r="B14" s="364"/>
      <c r="C14" s="364"/>
      <c r="D14" s="364"/>
      <c r="E14" s="366"/>
      <c r="F14" s="224">
        <f>'Tabakas lapas'!H24</f>
        <v>0</v>
      </c>
      <c r="G14" s="216">
        <f>'Tabakas lapas'!K24</f>
        <v>0</v>
      </c>
    </row>
    <row r="15" spans="1:8" ht="27.75" customHeight="1" thickBot="1" x14ac:dyDescent="0.25">
      <c r="A15" s="359" t="s">
        <v>71</v>
      </c>
      <c r="B15" s="360"/>
      <c r="C15" s="360"/>
      <c r="D15" s="360"/>
      <c r="E15" s="367"/>
      <c r="F15" s="225">
        <f>'Karsējamā tabaka'!H23</f>
        <v>0</v>
      </c>
      <c r="G15" s="217">
        <f>'Karsējamā tabaka'!K23</f>
        <v>0</v>
      </c>
    </row>
    <row r="16" spans="1:8" ht="25.5" customHeight="1" thickBot="1" x14ac:dyDescent="0.25">
      <c r="A16" s="356" t="s">
        <v>120</v>
      </c>
      <c r="B16" s="357"/>
      <c r="C16" s="357"/>
      <c r="D16" s="357"/>
      <c r="E16" s="357"/>
      <c r="F16" s="357"/>
      <c r="G16" s="218">
        <f>SUM(G10:G15)</f>
        <v>0</v>
      </c>
    </row>
    <row r="17" spans="1:8" ht="15" x14ac:dyDescent="0.2">
      <c r="A17" s="87" t="s">
        <v>136</v>
      </c>
      <c r="B17" s="85"/>
      <c r="C17" s="85"/>
      <c r="D17" s="85"/>
      <c r="E17" s="85"/>
      <c r="F17" s="22"/>
      <c r="G17" s="23"/>
    </row>
    <row r="18" spans="1:8" ht="15" x14ac:dyDescent="0.2">
      <c r="A18" s="87"/>
      <c r="B18" s="85"/>
      <c r="C18" s="85"/>
      <c r="D18" s="85"/>
      <c r="E18" s="85"/>
      <c r="F18" s="22"/>
      <c r="G18" s="23"/>
    </row>
    <row r="19" spans="1:8" ht="15.75" x14ac:dyDescent="0.25">
      <c r="A19" s="18" t="s">
        <v>145</v>
      </c>
      <c r="B19" s="18"/>
      <c r="C19" s="355"/>
      <c r="D19" s="355"/>
      <c r="E19" s="84"/>
      <c r="F19" s="355"/>
      <c r="G19" s="355"/>
      <c r="H19" s="351"/>
    </row>
    <row r="20" spans="1:8" ht="15.75" x14ac:dyDescent="0.25">
      <c r="A20" s="81"/>
      <c r="B20" s="81"/>
      <c r="C20" s="352" t="s">
        <v>20</v>
      </c>
      <c r="D20" s="352"/>
      <c r="E20" s="82"/>
      <c r="F20" s="353" t="s">
        <v>47</v>
      </c>
      <c r="G20" s="353"/>
      <c r="H20" s="351"/>
    </row>
    <row r="21" spans="1:8" ht="43.5" customHeight="1" x14ac:dyDescent="0.25">
      <c r="A21" s="80" t="s">
        <v>38</v>
      </c>
      <c r="B21" s="18"/>
      <c r="C21" s="355"/>
      <c r="D21" s="355"/>
      <c r="E21" s="84"/>
      <c r="F21" s="355"/>
      <c r="G21" s="355"/>
      <c r="H21" s="351"/>
    </row>
    <row r="22" spans="1:8" ht="15.75" x14ac:dyDescent="0.25">
      <c r="A22" s="81"/>
      <c r="B22" s="81"/>
      <c r="C22" s="354" t="s">
        <v>20</v>
      </c>
      <c r="D22" s="354"/>
      <c r="E22" s="83"/>
      <c r="F22" s="353" t="s">
        <v>46</v>
      </c>
      <c r="G22" s="353"/>
      <c r="H22" s="351"/>
    </row>
    <row r="23" spans="1:8" ht="15.75" x14ac:dyDescent="0.25">
      <c r="A23" s="18" t="s">
        <v>39</v>
      </c>
      <c r="B23" s="18"/>
      <c r="C23" s="18"/>
      <c r="D23" s="18"/>
      <c r="E23" s="18"/>
      <c r="F23" s="18"/>
      <c r="G23" s="18"/>
    </row>
    <row r="24" spans="1:8" ht="15.75" x14ac:dyDescent="0.25">
      <c r="A24" s="18"/>
      <c r="B24" s="18"/>
      <c r="C24" s="18"/>
      <c r="D24" s="18"/>
      <c r="E24" s="18"/>
      <c r="F24" s="18"/>
      <c r="G24" s="18"/>
    </row>
    <row r="25" spans="1:8" x14ac:dyDescent="0.2">
      <c r="B25" s="88"/>
      <c r="C25" s="88"/>
      <c r="D25" s="88"/>
      <c r="E25" s="88"/>
    </row>
    <row r="26" spans="1:8" x14ac:dyDescent="0.2">
      <c r="E26" s="89"/>
    </row>
  </sheetData>
  <mergeCells count="30">
    <mergeCell ref="A16:F16"/>
    <mergeCell ref="A1:G1"/>
    <mergeCell ref="A2:G2"/>
    <mergeCell ref="A3:G3"/>
    <mergeCell ref="A15:D15"/>
    <mergeCell ref="A8:D8"/>
    <mergeCell ref="F8:G8"/>
    <mergeCell ref="A14:D14"/>
    <mergeCell ref="E10:E15"/>
    <mergeCell ref="A5:D5"/>
    <mergeCell ref="F5:G5"/>
    <mergeCell ref="F7:G7"/>
    <mergeCell ref="A4:G4"/>
    <mergeCell ref="A6:D6"/>
    <mergeCell ref="F6:G6"/>
    <mergeCell ref="A7:D7"/>
    <mergeCell ref="H19:H22"/>
    <mergeCell ref="C20:D20"/>
    <mergeCell ref="F20:G20"/>
    <mergeCell ref="F22:G22"/>
    <mergeCell ref="C22:D22"/>
    <mergeCell ref="F21:G21"/>
    <mergeCell ref="C21:D21"/>
    <mergeCell ref="C19:D19"/>
    <mergeCell ref="F19:G19"/>
    <mergeCell ref="A13:D13"/>
    <mergeCell ref="A11:D11"/>
    <mergeCell ref="A9:D9"/>
    <mergeCell ref="A10:D10"/>
    <mergeCell ref="A12:D12"/>
  </mergeCells>
  <pageMargins left="0.70866141732283472" right="0.70866141732283472" top="0.87738095238095237" bottom="0.74803149606299213" header="0.31496062992125984" footer="0"/>
  <pageSetup paperSize="9" scale="88" orientation="landscape" horizontalDpi="200" verticalDpi="200" r:id="rId1"/>
  <headerFooter>
    <oddHeader>&amp;R &amp;"Times New Roman,Regular" 2.pielikums 
metodiskajam materiālam par tabakas izstrādājumu inventarizāciju un akcīzes nodokļa 
starpības summas aprēķināšanu saistībā ar akcīzes nodokļa likmes maiņu 2024.gada 1.martā</oddHeader>
    <evenHeader>&amp;R&amp;8 2.pielikums metodiskajam materiālam par tabakas izstrādājumu
inventarizāciju un akcīzes nodokļa starpības summas aprēķināšanu
saistībā ar akcīzes nodokļa likmes maiņu 2011.gada 1.jūlijā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Cigaretes!Print_Area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Ilze Staškēviča</cp:lastModifiedBy>
  <cp:lastPrinted>2024-01-31T05:53:44Z</cp:lastPrinted>
  <dcterms:created xsi:type="dcterms:W3CDTF">2011-05-31T10:58:05Z</dcterms:created>
  <dcterms:modified xsi:type="dcterms:W3CDTF">2024-02-19T06:37:37Z</dcterms:modified>
</cp:coreProperties>
</file>