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DAUN\INVENTARIZĀCIJAS_likmju maiņa\Tabakas izstrādājumi likmju maiņa\2025.01.01_Tabakas likmju maiņa\gatavs publicēšanai\"/>
    </mc:Choice>
  </mc:AlternateContent>
  <xr:revisionPtr revIDLastSave="0" documentId="13_ncr:1_{B516CA51-4A85-473E-A761-A0E6ED0ED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garetes" sheetId="12" r:id="rId1"/>
    <sheet name="Cigāri un cigarillas" sheetId="2" r:id="rId2"/>
    <sheet name="Cita mēķējamā tabaka" sheetId="4" r:id="rId3"/>
    <sheet name="Karsējamā tabaka" sheetId="11" r:id="rId4"/>
    <sheet name="Smalki sagriezta tabaka" sheetId="3" r:id="rId5"/>
    <sheet name="Tabakas lapas" sheetId="9" r:id="rId6"/>
    <sheet name="Nodokļa aprēķina tabula" sheetId="6" r:id="rId7"/>
  </sheets>
  <definedNames>
    <definedName name="_xlnm.Print_Area" localSheetId="0">Cigaretes!$A$1:$O$84</definedName>
    <definedName name="_xlnm.Print_Area" localSheetId="1">'Cigāri un cigarillas'!$A$1:$K$36</definedName>
    <definedName name="_xlnm.Print_Area" localSheetId="2">'Cita mēķējamā tabaka'!$A$1:$K$35</definedName>
    <definedName name="_xlnm.Print_Area" localSheetId="3">'Karsējamā tabaka'!$A$1:$K$35</definedName>
    <definedName name="_xlnm.Print_Area" localSheetId="6">'Nodokļa aprēķina tabula'!$A$1:$G$22</definedName>
    <definedName name="_xlnm.Print_Area" localSheetId="4">'Smalki sagriezta tabaka'!$A$1:$K$35</definedName>
    <definedName name="_xlnm.Print_Area" localSheetId="5">'Tabakas lapas'!$A$1:$K$36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9" l="1"/>
  <c r="J20" i="9"/>
  <c r="J21" i="9"/>
  <c r="J22" i="9"/>
  <c r="J23" i="9"/>
  <c r="J18" i="9"/>
  <c r="I19" i="9"/>
  <c r="I20" i="9"/>
  <c r="I21" i="9"/>
  <c r="I22" i="9"/>
  <c r="I23" i="9"/>
  <c r="I18" i="9"/>
  <c r="J18" i="3"/>
  <c r="J19" i="3"/>
  <c r="J20" i="3"/>
  <c r="J21" i="3"/>
  <c r="J22" i="3"/>
  <c r="J17" i="3"/>
  <c r="I18" i="3"/>
  <c r="I19" i="3"/>
  <c r="I20" i="3"/>
  <c r="I21" i="3"/>
  <c r="I22" i="3"/>
  <c r="I17" i="3"/>
  <c r="H50" i="12"/>
  <c r="O50" i="12" s="1"/>
  <c r="H51" i="12"/>
  <c r="H52" i="12"/>
  <c r="O52" i="12" s="1"/>
  <c r="H53" i="12"/>
  <c r="H54" i="12"/>
  <c r="N54" i="12" s="1"/>
  <c r="H55" i="12"/>
  <c r="N55" i="12" s="1"/>
  <c r="H56" i="12"/>
  <c r="N56" i="12" s="1"/>
  <c r="H57" i="12"/>
  <c r="H58" i="12"/>
  <c r="O58" i="12" s="1"/>
  <c r="H59" i="12"/>
  <c r="O59" i="12" s="1"/>
  <c r="H60" i="12"/>
  <c r="O60" i="12" s="1"/>
  <c r="H61" i="12"/>
  <c r="O61" i="12" s="1"/>
  <c r="H62" i="12"/>
  <c r="N62" i="12" s="1"/>
  <c r="H63" i="12"/>
  <c r="O63" i="12" s="1"/>
  <c r="H49" i="12"/>
  <c r="O49" i="12" s="1"/>
  <c r="H44" i="12"/>
  <c r="H69" i="12"/>
  <c r="O69" i="12" s="1"/>
  <c r="H70" i="12"/>
  <c r="O70" i="12" s="1"/>
  <c r="H71" i="12"/>
  <c r="O71" i="12" s="1"/>
  <c r="G72" i="12"/>
  <c r="F72" i="12"/>
  <c r="K63" i="12"/>
  <c r="K64" i="12"/>
  <c r="M64" i="12" s="1"/>
  <c r="K65" i="12"/>
  <c r="K66" i="12"/>
  <c r="K67" i="12"/>
  <c r="M67" i="12" s="1"/>
  <c r="K68" i="12"/>
  <c r="M68" i="12" s="1"/>
  <c r="K69" i="12"/>
  <c r="K70" i="12"/>
  <c r="K71" i="12"/>
  <c r="I63" i="12"/>
  <c r="M63" i="12" s="1"/>
  <c r="I64" i="12"/>
  <c r="I65" i="12"/>
  <c r="I66" i="12"/>
  <c r="I67" i="12"/>
  <c r="I68" i="12"/>
  <c r="I69" i="12"/>
  <c r="M69" i="12" s="1"/>
  <c r="I70" i="12"/>
  <c r="M70" i="12" s="1"/>
  <c r="I71" i="12"/>
  <c r="M71" i="12" s="1"/>
  <c r="M49" i="12"/>
  <c r="O44" i="12"/>
  <c r="O51" i="12"/>
  <c r="O56" i="12"/>
  <c r="O57" i="12"/>
  <c r="O66" i="12"/>
  <c r="N44" i="12"/>
  <c r="N50" i="12"/>
  <c r="N57" i="12"/>
  <c r="N58" i="12"/>
  <c r="N61" i="12"/>
  <c r="M44" i="12"/>
  <c r="M45" i="12"/>
  <c r="M46" i="12"/>
  <c r="M47" i="12"/>
  <c r="M48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6" i="12"/>
  <c r="K60" i="12"/>
  <c r="K61" i="12"/>
  <c r="K62" i="12"/>
  <c r="L52" i="12"/>
  <c r="L53" i="12"/>
  <c r="L54" i="12"/>
  <c r="L55" i="12"/>
  <c r="L56" i="12"/>
  <c r="L57" i="12"/>
  <c r="L58" i="12"/>
  <c r="L59" i="12"/>
  <c r="K44" i="12"/>
  <c r="K45" i="12"/>
  <c r="K46" i="12"/>
  <c r="K47" i="12"/>
  <c r="K48" i="12"/>
  <c r="K49" i="12"/>
  <c r="K50" i="12"/>
  <c r="K51" i="12"/>
  <c r="I44" i="12"/>
  <c r="J50" i="12"/>
  <c r="J51" i="12"/>
  <c r="J52" i="12"/>
  <c r="J53" i="12"/>
  <c r="J54" i="12"/>
  <c r="J55" i="12"/>
  <c r="J56" i="12"/>
  <c r="J57" i="12"/>
  <c r="J58" i="12"/>
  <c r="J59" i="12"/>
  <c r="I60" i="12"/>
  <c r="I61" i="12"/>
  <c r="I62" i="12"/>
  <c r="J49" i="12"/>
  <c r="I33" i="12"/>
  <c r="I34" i="12"/>
  <c r="I35" i="12"/>
  <c r="I36" i="12"/>
  <c r="I37" i="12"/>
  <c r="I38" i="12"/>
  <c r="I39" i="12"/>
  <c r="I40" i="12"/>
  <c r="I41" i="12"/>
  <c r="I42" i="12"/>
  <c r="I43" i="12"/>
  <c r="I45" i="12"/>
  <c r="I46" i="12"/>
  <c r="I47" i="12"/>
  <c r="I48" i="12"/>
  <c r="K43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M38" i="12" s="1"/>
  <c r="K39" i="12"/>
  <c r="K40" i="12"/>
  <c r="K41" i="12"/>
  <c r="K42" i="12"/>
  <c r="K22" i="12"/>
  <c r="I23" i="12"/>
  <c r="I24" i="12"/>
  <c r="I25" i="12"/>
  <c r="I26" i="12"/>
  <c r="I27" i="12"/>
  <c r="I28" i="12"/>
  <c r="I29" i="12"/>
  <c r="I30" i="12"/>
  <c r="I31" i="12"/>
  <c r="I32" i="12"/>
  <c r="I22" i="12"/>
  <c r="H24" i="12"/>
  <c r="O24" i="12" s="1"/>
  <c r="H23" i="12"/>
  <c r="H25" i="12"/>
  <c r="O25" i="12" s="1"/>
  <c r="H68" i="12"/>
  <c r="O68" i="12" s="1"/>
  <c r="H67" i="12"/>
  <c r="O67" i="12" s="1"/>
  <c r="H66" i="12"/>
  <c r="H65" i="12"/>
  <c r="O65" i="12" s="1"/>
  <c r="H64" i="12"/>
  <c r="O64" i="12" s="1"/>
  <c r="O53" i="12"/>
  <c r="H48" i="12"/>
  <c r="O48" i="12" s="1"/>
  <c r="H47" i="12"/>
  <c r="O47" i="12" s="1"/>
  <c r="H46" i="12"/>
  <c r="O46" i="12" s="1"/>
  <c r="H45" i="12"/>
  <c r="N45" i="12" s="1"/>
  <c r="H43" i="12"/>
  <c r="O43" i="12" s="1"/>
  <c r="H42" i="12"/>
  <c r="O42" i="12" s="1"/>
  <c r="H41" i="12"/>
  <c r="O41" i="12" s="1"/>
  <c r="H40" i="12"/>
  <c r="O40" i="12" s="1"/>
  <c r="H39" i="12"/>
  <c r="O39" i="12" s="1"/>
  <c r="H38" i="12"/>
  <c r="O38" i="12" s="1"/>
  <c r="H37" i="12"/>
  <c r="O37" i="12" s="1"/>
  <c r="H36" i="12"/>
  <c r="O36" i="12" s="1"/>
  <c r="H35" i="12"/>
  <c r="O35" i="12" s="1"/>
  <c r="H34" i="12"/>
  <c r="O34" i="12" s="1"/>
  <c r="H33" i="12"/>
  <c r="H32" i="12"/>
  <c r="H31" i="12"/>
  <c r="H30" i="12"/>
  <c r="H29" i="12"/>
  <c r="H28" i="12"/>
  <c r="H27" i="12"/>
  <c r="H26" i="12"/>
  <c r="M34" i="12"/>
  <c r="N60" i="12" l="1"/>
  <c r="N59" i="12"/>
  <c r="O55" i="12"/>
  <c r="O62" i="12"/>
  <c r="O54" i="12"/>
  <c r="N52" i="12"/>
  <c r="N71" i="12"/>
  <c r="N70" i="12"/>
  <c r="N69" i="12"/>
  <c r="O45" i="12"/>
  <c r="N51" i="12"/>
  <c r="N49" i="12"/>
  <c r="N48" i="12"/>
  <c r="N47" i="12"/>
  <c r="N66" i="12"/>
  <c r="N63" i="12"/>
  <c r="N64" i="12"/>
  <c r="N46" i="12"/>
  <c r="N53" i="12"/>
  <c r="N68" i="12"/>
  <c r="N34" i="12"/>
  <c r="N67" i="12"/>
  <c r="M65" i="12"/>
  <c r="N65" i="12" s="1"/>
  <c r="M36" i="12"/>
  <c r="N36" i="12" s="1"/>
  <c r="N38" i="12"/>
  <c r="M27" i="12"/>
  <c r="M26" i="12"/>
  <c r="M24" i="12"/>
  <c r="N24" i="12" s="1"/>
  <c r="M31" i="12"/>
  <c r="M40" i="12"/>
  <c r="N40" i="12" s="1"/>
  <c r="M23" i="12"/>
  <c r="N23" i="12" s="1"/>
  <c r="O23" i="12"/>
  <c r="M25" i="12"/>
  <c r="N25" i="12" s="1"/>
  <c r="M42" i="12"/>
  <c r="N42" i="12" s="1"/>
  <c r="M39" i="12"/>
  <c r="N39" i="12" s="1"/>
  <c r="M29" i="12"/>
  <c r="M41" i="12"/>
  <c r="N41" i="12" s="1"/>
  <c r="M43" i="12"/>
  <c r="N43" i="12" s="1"/>
  <c r="M32" i="12"/>
  <c r="M35" i="12"/>
  <c r="N35" i="12" s="1"/>
  <c r="M30" i="12"/>
  <c r="M37" i="12"/>
  <c r="N37" i="12" s="1"/>
  <c r="M28" i="12" l="1"/>
  <c r="M33" i="12"/>
  <c r="M22" i="12" l="1"/>
  <c r="H22" i="12" l="1"/>
  <c r="H72" i="12" s="1"/>
  <c r="O32" i="12" l="1"/>
  <c r="N32" i="12"/>
  <c r="O29" i="12"/>
  <c r="N29" i="12"/>
  <c r="O28" i="12"/>
  <c r="N28" i="12"/>
  <c r="O26" i="12"/>
  <c r="N26" i="12"/>
  <c r="O30" i="12"/>
  <c r="N30" i="12"/>
  <c r="O33" i="12"/>
  <c r="N33" i="12"/>
  <c r="O27" i="12"/>
  <c r="N27" i="12"/>
  <c r="O31" i="12"/>
  <c r="N31" i="12"/>
  <c r="N22" i="12"/>
  <c r="N72" i="12" s="1"/>
  <c r="O22" i="12"/>
  <c r="O72" i="12" s="1"/>
  <c r="F9" i="6" l="1"/>
  <c r="G9" i="6"/>
  <c r="G17" i="11"/>
  <c r="H17" i="11" s="1"/>
  <c r="G18" i="11"/>
  <c r="H18" i="11" s="1"/>
  <c r="G19" i="11"/>
  <c r="H19" i="11" s="1"/>
  <c r="G20" i="11"/>
  <c r="H20" i="11" s="1"/>
  <c r="G21" i="11"/>
  <c r="H21" i="11" s="1"/>
  <c r="G19" i="9"/>
  <c r="H19" i="9" s="1"/>
  <c r="G20" i="9"/>
  <c r="H20" i="9" s="1"/>
  <c r="G21" i="9"/>
  <c r="H21" i="9" s="1"/>
  <c r="G22" i="9"/>
  <c r="H22" i="9" s="1"/>
  <c r="G23" i="9"/>
  <c r="H23" i="9" s="1"/>
  <c r="G18" i="4"/>
  <c r="H18" i="4" s="1"/>
  <c r="G19" i="4"/>
  <c r="H19" i="4" s="1"/>
  <c r="G20" i="4"/>
  <c r="H20" i="4" s="1"/>
  <c r="G21" i="4"/>
  <c r="H21" i="4" s="1"/>
  <c r="G22" i="4"/>
  <c r="H22" i="4" s="1"/>
  <c r="G18" i="3"/>
  <c r="H18" i="3" s="1"/>
  <c r="G19" i="3"/>
  <c r="H19" i="3" s="1"/>
  <c r="G20" i="3"/>
  <c r="H20" i="3" s="1"/>
  <c r="G21" i="3"/>
  <c r="H21" i="3" s="1"/>
  <c r="G22" i="3"/>
  <c r="H22" i="3" s="1"/>
  <c r="G19" i="2"/>
  <c r="H19" i="2" s="1"/>
  <c r="G20" i="2"/>
  <c r="H20" i="2" s="1"/>
  <c r="G21" i="2"/>
  <c r="H21" i="2" s="1"/>
  <c r="G22" i="2"/>
  <c r="H22" i="2" s="1"/>
  <c r="G23" i="2"/>
  <c r="H23" i="2" s="1"/>
  <c r="J21" i="11" l="1"/>
  <c r="I21" i="11"/>
  <c r="I19" i="11"/>
  <c r="J19" i="11"/>
  <c r="I17" i="11"/>
  <c r="J17" i="11"/>
  <c r="K17" i="11" s="1"/>
  <c r="J20" i="11"/>
  <c r="I20" i="11"/>
  <c r="I18" i="11"/>
  <c r="J18" i="11"/>
  <c r="I22" i="4"/>
  <c r="J22" i="4"/>
  <c r="I19" i="4"/>
  <c r="J19" i="4"/>
  <c r="J20" i="4"/>
  <c r="I20" i="4"/>
  <c r="I21" i="4"/>
  <c r="J21" i="4"/>
  <c r="J18" i="4"/>
  <c r="I18" i="4"/>
  <c r="J22" i="2"/>
  <c r="I22" i="2"/>
  <c r="I21" i="2"/>
  <c r="J21" i="2"/>
  <c r="I20" i="2"/>
  <c r="J20" i="2"/>
  <c r="J19" i="2"/>
  <c r="I19" i="2"/>
  <c r="F14" i="6"/>
  <c r="J23" i="2"/>
  <c r="I23" i="2"/>
  <c r="F23" i="11"/>
  <c r="D23" i="11"/>
  <c r="G22" i="11"/>
  <c r="H22" i="11" s="1"/>
  <c r="I22" i="11" l="1"/>
  <c r="J22" i="11"/>
  <c r="K22" i="2"/>
  <c r="K20" i="2"/>
  <c r="K19" i="9"/>
  <c r="K19" i="3"/>
  <c r="K23" i="2"/>
  <c r="K21" i="9"/>
  <c r="K20" i="9"/>
  <c r="K21" i="11"/>
  <c r="K18" i="4"/>
  <c r="K21" i="4"/>
  <c r="K21" i="3"/>
  <c r="K19" i="2"/>
  <c r="K21" i="2"/>
  <c r="K22" i="4"/>
  <c r="K18" i="11"/>
  <c r="K20" i="11"/>
  <c r="K22" i="9"/>
  <c r="K23" i="9"/>
  <c r="K19" i="4"/>
  <c r="K20" i="4"/>
  <c r="K20" i="3"/>
  <c r="K18" i="3"/>
  <c r="K22" i="3"/>
  <c r="K19" i="11"/>
  <c r="G23" i="11"/>
  <c r="K22" i="11" l="1"/>
  <c r="K23" i="11" s="1"/>
  <c r="G12" i="6" s="1"/>
  <c r="J23" i="11"/>
  <c r="H23" i="11"/>
  <c r="F12" i="6" s="1"/>
  <c r="F24" i="9"/>
  <c r="D24" i="9"/>
  <c r="G18" i="9"/>
  <c r="H18" i="9" s="1"/>
  <c r="G18" i="2"/>
  <c r="H18" i="2" s="1"/>
  <c r="F23" i="4"/>
  <c r="D23" i="4"/>
  <c r="G17" i="4"/>
  <c r="H17" i="4" s="1"/>
  <c r="G17" i="3"/>
  <c r="H17" i="3" s="1"/>
  <c r="H23" i="3" s="1"/>
  <c r="D23" i="3"/>
  <c r="F23" i="3"/>
  <c r="F24" i="2"/>
  <c r="D24" i="2"/>
  <c r="I17" i="4" l="1"/>
  <c r="J17" i="4"/>
  <c r="J18" i="2"/>
  <c r="I18" i="2"/>
  <c r="I23" i="11"/>
  <c r="G24" i="9"/>
  <c r="G24" i="2"/>
  <c r="F13" i="6"/>
  <c r="G23" i="4"/>
  <c r="G23" i="3"/>
  <c r="H24" i="2"/>
  <c r="F10" i="6" s="1"/>
  <c r="H23" i="4"/>
  <c r="F11" i="6" s="1"/>
  <c r="H24" i="9"/>
  <c r="K18" i="2" l="1"/>
  <c r="K24" i="2" s="1"/>
  <c r="G10" i="6" s="1"/>
  <c r="K18" i="9"/>
  <c r="K24" i="9" s="1"/>
  <c r="G14" i="6" s="1"/>
  <c r="K17" i="4"/>
  <c r="K23" i="4" s="1"/>
  <c r="G11" i="6" s="1"/>
  <c r="K17" i="3"/>
  <c r="K23" i="3" s="1"/>
  <c r="G13" i="6" s="1"/>
  <c r="G15" i="6" l="1"/>
</calcChain>
</file>

<file path=xl/sharedStrings.xml><?xml version="1.0" encoding="utf-8"?>
<sst xmlns="http://schemas.openxmlformats.org/spreadsheetml/2006/main" count="409" uniqueCount="145">
  <si>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</si>
  <si>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</si>
  <si>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</si>
  <si>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</si>
  <si>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</si>
  <si>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</si>
  <si>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</si>
  <si>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</si>
  <si>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</si>
  <si>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</si>
  <si>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</si>
  <si>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</si>
  <si>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</si>
  <si>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</si>
  <si>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</si>
  <si>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</si>
  <si>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</si>
  <si>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</si>
  <si>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</si>
  <si>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</si>
  <si>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</si>
  <si>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</si>
  <si>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</si>
  <si>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</si>
  <si>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</si>
  <si>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</si>
  <si>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</si>
  <si>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</si>
  <si>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</si>
  <si>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</si>
  <si>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</si>
  <si>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</si>
  <si>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</si>
  <si>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</si>
  <si>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</si>
  <si>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</si>
  <si>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</si>
  <si>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</si>
  <si>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</si>
  <si>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</si>
  <si>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</si>
  <si>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</si>
  <si>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</si>
  <si>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</si>
  <si>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</si>
  <si>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</si>
  <si>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</si>
  <si>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</si>
  <si>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</si>
  <si>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</si>
  <si>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</si>
  <si>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</si>
  <si>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</si>
  <si>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</si>
  <si>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</si>
  <si>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</si>
  <si>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>TABAKAS LAPAS</t>
  </si>
  <si>
    <t>Tabakas lapu nosaukums</t>
  </si>
  <si>
    <t xml:space="preserve">Tabakas lapu daudzums (g), kam jāpārrēķina nodokļa starpība 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</si>
  <si>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</si>
  <si>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</si>
  <si>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</si>
  <si>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
</t>
  </si>
  <si>
    <t>KARSĒJAMĀS TABAKAS</t>
  </si>
  <si>
    <t>2. Ja tabakas izstrādājumu uzskaite tiek veikta pēc uzskaites kodiem (numuriem), tad uzskaitījumu var veikt papildu kolonnā "b".</t>
  </si>
  <si>
    <t>Karsējamās tabakas  nosaukums</t>
  </si>
  <si>
    <t xml:space="preserve">Karsējamās tabakas daudzums (g), kam jāpārrēķina nodokļa starpība </t>
  </si>
  <si>
    <t>Vienotais nodokļu konts</t>
  </si>
  <si>
    <t>LV33TREL1060000300000</t>
  </si>
  <si>
    <t>3. Ja vienai cigarešu cenai atbilst vairāki cigarešu nosaukumi, tad katrs no tiem jāatspoguļo atsevišķā, jaunizveidotā rindā.</t>
  </si>
  <si>
    <t>7. Ja cigarešu uzskaite tiek veikta pēc uzskaites kodiem (numuriem), tad uzskaitījumu var veikt papildu kolonnā "b".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</si>
  <si>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</si>
  <si>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</si>
  <si>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</si>
  <si>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</si>
  <si>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Cigarešu skaits (gab.)</t>
  </si>
  <si>
    <t>cigarešu skaits paciņā 
(gab.)</t>
  </si>
  <si>
    <t>maksimālā mazum-tirdzniecības cena par vienu cigarešu paciņu (EUR)</t>
  </si>
  <si>
    <t>cigarešu paciņu skaits (gab.)</t>
  </si>
  <si>
    <t>l</t>
  </si>
  <si>
    <t>m</t>
  </si>
  <si>
    <t>f-g</t>
  </si>
  <si>
    <t>h*k</t>
  </si>
  <si>
    <t>h*d</t>
  </si>
  <si>
    <t xml:space="preserve">Cigaretes
</t>
  </si>
  <si>
    <t>5. Pievienojot papildus rindas, pārliecinieties vai tajās darbojas iestrādātās formulas.</t>
  </si>
  <si>
    <t>2. Ja tabakas izstrādājumu uzskaite tiek veikta pēc uzskaites kodiem (numuriem), tad uzskaitījumu var veikt papildu ailē "b".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</si>
  <si>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</si>
  <si>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X</t>
  </si>
  <si>
    <t>Aprēķinātā akcīzes nodokļa starpības summa kopā (EUR):</t>
  </si>
  <si>
    <t>156,30/1000*
cigarešu 
skaits paciņā</t>
  </si>
  <si>
    <t>105,70/1000*h</t>
  </si>
  <si>
    <t>Laika periodā starp nodokļa likmes maiņas un inventarizācijas dienu saņemto iepakojumu vienību skaits  (gab.)</t>
  </si>
  <si>
    <t>251,00/1000*h</t>
  </si>
  <si>
    <t>*cigaretēm, cigāriem un cigarillām - gabalos; smalki sagrieztai tabakai cigarešu uztīšanai, citai smēķējamai tabakai, tabakas lapām un karsējamai tabakai - gramos.</t>
  </si>
  <si>
    <t>1.Norādot ailē "c" konkrēto cigarešu nosaukumu, lūdzam ievadīt ailē "f" un "g" inventarizācijas rezultātā fiksēto cigarešu paciņu skaitu atbilstoši ailē "e" norādītajai mazumtirdzniecības cenai.</t>
  </si>
  <si>
    <t>4. Ja "f" ailē norādītais cigarešu paciņu skaits ir mazāks vai vienāds par "g" ailē norādīto, tad "h" ailē cigarešu paciņu skaits netiek aprēķināts, un šādā gadījumā arī "l" aile ir tukša.</t>
  </si>
  <si>
    <t>1. Tabulā, lūdzu ievadiet ailē "c" tabakas nosaukumu, ailē "d" un "f" inventarizācijas rezultātā fiksēto iepakojumu vienību skaitu un ailē "e" daudzumu vienā iepakojuma vienībā.</t>
  </si>
  <si>
    <t>1. Tabulā, lūdzu ievadiet ailē "c" tabakas lapu nosaukumu, ailē "d" un "f" inventarizācijas rezultātā fiksēto iepakojumu vienību skaitu un ailē "e" daudzumu vienā iepakojuma vienībā.</t>
  </si>
  <si>
    <t>1. Tabula aizpildās automātiski, izmantojot datus no iepriekš aizpildītajiem inventarizācijas sarakstiem (šī dokumenta lapiņas "Cigaretes", "Cigāri un cigarillas", "Smalki sagriezta tabaka", "Smēķējamā tabaka", "Tabakas lapas" un "Karsējamā tabaka").</t>
  </si>
  <si>
    <t xml:space="preserve"> 1.Tabulā, lūdzu ievadiet ailē "c" tabakas nosaukumu, ailē "d" un "f" inventarizācijas rezultātā fiksēto iepakojumu vienību skaitu un ailē "e" daudzumu vienā iepakojuma vienībā.</t>
  </si>
  <si>
    <t>1. Tabulā, lūdzu ievadiet ailē "c" cigāru/cigarillu nosaukumu, ailē "d" un "f" inventarizācijas rezultātā fiksēto iepakojumu vienību skaitu un ailē "e" daudzumu vienā iepakojuma vienībā.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</si>
  <si>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"g" ailē iepakojuma vienību skaits, kam jāmaina likme, netiek aprēķināts, šādā gadījumā arī "k" aile ir tukša.</t>
    </r>
  </si>
  <si>
    <t>1. Tabulā, lūdzu ievadiet ailē "c" karsējamās tabakas nosaukumu, ailē "d" un "f" inventarizācijas rezultātā fiksēto iepakojumu vienību skaitu un ailē "e" daudzumu vienā iepakojuma vienībā.</t>
  </si>
  <si>
    <r>
      <t xml:space="preserve">5. "i" ailē norādītā aprēķina formula </t>
    </r>
    <r>
      <rPr>
        <i/>
        <sz val="12"/>
        <color theme="5" tint="-0.249977111117893"/>
        <rFont val="Times New Roman"/>
        <family val="1"/>
        <charset val="186"/>
      </rPr>
      <t>156,90/1000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4,85 EUR (ja paciņā ir 20 cigaretes).</t>
    </r>
  </si>
  <si>
    <r>
      <t xml:space="preserve">6. "j" ailē norādītā aprēķina formula </t>
    </r>
    <r>
      <rPr>
        <i/>
        <sz val="12"/>
        <color theme="5" tint="-0.249977111117893"/>
        <rFont val="Times New Roman"/>
        <family val="1"/>
        <charset val="186"/>
      </rPr>
      <t>171,90/1000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5,35 EUR (ja paciņā ir 20 cigaretes).</t>
    </r>
  </si>
  <si>
    <t>171,90/1000*
cigarešu 
skaits paciņā</t>
  </si>
  <si>
    <t>(131,60/1000*1+(e/d)*
(15/100))*d</t>
  </si>
  <si>
    <t>164,70/1000*h</t>
  </si>
  <si>
    <t>202,7/1000*h</t>
  </si>
  <si>
    <t xml:space="preserve">Karsējamā tabaka 
</t>
  </si>
  <si>
    <t xml:space="preserve">Tabakas lapas </t>
  </si>
  <si>
    <t>116,30/1000*h</t>
  </si>
  <si>
    <t>276,00/1000*h</t>
  </si>
  <si>
    <t>CITAS SMĒĶĒJAMĀS TABAKAS</t>
  </si>
  <si>
    <t>(119,60/1000*1+(e/d)*
(15/100))*d</t>
  </si>
  <si>
    <t>2.Gadījumā, ja atlikumā ir cigaretes ar cenu, kura nav norādīta tabulā, lūdzam, tabulu papildināt ar rindu, norādot attiecīgo cigarešu paciņas cenu. Pievienojot papildu rindas, pārliecināties, vai tajās darbojas iestrādātās formulas.</t>
  </si>
  <si>
    <r>
      <t xml:space="preserve">8.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</t>
    </r>
    <r>
      <rPr>
        <sz val="12"/>
        <color theme="5" tint="-0.249977111117893"/>
        <rFont val="Times New Roman"/>
        <family val="1"/>
        <charset val="186"/>
      </rPr>
      <t xml:space="preserve"> iezīmētās ailes.</t>
    </r>
  </si>
  <si>
    <t>AKCĪZES NODOKĻA APRĒĶINA TABULA</t>
  </si>
  <si>
    <t>Akcīzes nodoklis par vienu cigarešu paciņu līdz likmju maiņai (EUR)</t>
  </si>
  <si>
    <t>Akcīzes nodoklis par vienu cigarešu paciņu pēc likmju maiņas (EUR)</t>
  </si>
  <si>
    <t>Akcīzes nodokļa starpība par vienu cigarešu paciņu (EUR)</t>
  </si>
  <si>
    <t xml:space="preserve">Akcīzes nodokļa starpības kopējā summa (EUR) </t>
  </si>
  <si>
    <t xml:space="preserve"> Akcīzes nodoklis par cigāru un cigarillu daudzumu līdz likmju maiņai (EUR)</t>
  </si>
  <si>
    <t>Akcīzes nodoklis par cigāru un cigarillu daudzumu pēc likmju maiņas (EUR)</t>
  </si>
  <si>
    <t xml:space="preserve">Akcīzes nodokļa starpības summa (EUR) </t>
  </si>
  <si>
    <t>Akcīzes nodoklis par 1000 gab. līdz likmju maiņai  - EUR 164,70</t>
  </si>
  <si>
    <t>Akcīzes nodoklis par 1000 gab. pēc likmju maiņas - EUR 202,70</t>
  </si>
  <si>
    <r>
      <t xml:space="preserve">4. Elektroniskajā dokumentā </t>
    </r>
    <r>
      <rPr>
        <b/>
        <sz val="12"/>
        <color theme="5" tint="-0.249977111117893"/>
        <rFont val="Times New Roman"/>
        <family val="1"/>
        <charset val="186"/>
      </rPr>
      <t>lūdzam aizpildīt tikai dzeltenā krāsā iezīmētās ailes</t>
    </r>
    <r>
      <rPr>
        <sz val="12"/>
        <color theme="5" tint="-0.249977111117893"/>
        <rFont val="Times New Roman"/>
        <family val="1"/>
        <charset val="186"/>
      </rPr>
      <t>.</t>
    </r>
  </si>
  <si>
    <t>Akcīzes nodoklis par 1000 gramiem līdz likmju maiņai  - EUR 105,70</t>
  </si>
  <si>
    <t>Akcīzes nodoklis par 1000 gramiem pēc likmju maiņas - EUR 116,30</t>
  </si>
  <si>
    <t>Akcīzes nodoklis par smēķējamo tabaku līdz likmju maiņai (EUR)</t>
  </si>
  <si>
    <t>Akcīzes nodoklis par smēķējamo tabaku pēc likmju maiņas (EUR)</t>
  </si>
  <si>
    <t xml:space="preserve">Akcīzes nodokļa starpības  summa (EUR) </t>
  </si>
  <si>
    <t>Akcīzes nodoklis par 1000 gramiem līdz likmju maiņai  - EUR 251,00</t>
  </si>
  <si>
    <t>Akcīzes nodoklis par 1000 gramiem pēc likmju maiņas - EUR 276,00</t>
  </si>
  <si>
    <t>Akcīzes nodoklis par karsējamo tabaku līdz likmju maiņai (EUR)</t>
  </si>
  <si>
    <t>Akcīzes nodoklis par karsējamo tabaku pēc likmju maiņas (EUR)</t>
  </si>
  <si>
    <t>Akcīzes nodoklis par smalki sagriezto tabaku līdz likmju maiņai (EUR)</t>
  </si>
  <si>
    <t>Akcīzes nodoklis par smalki sagriezto tabaku pēc likmju maiņas (EUR)</t>
  </si>
  <si>
    <t>Akcīzes nodoklis par tabakas lapām līdz likmju maiņai (EUR)</t>
  </si>
  <si>
    <t>Akcīzes nodoklis par tabakas lapām pēc likmju maiņas (EUR)</t>
  </si>
  <si>
    <t xml:space="preserve">CIGAREŠU </t>
  </si>
  <si>
    <t>5. Pievienojot papildu rindas, pārliecinieties vai tajās darbojas iestrādātās formulas.</t>
  </si>
  <si>
    <t>2. Ja komersantam ir vairākas tirdzniecības un/vai uzglabāšanas vietas (struktūrvienības), tad papildus jāizveido viena kopēja akcīzes nodokļa starpības aprēķina tabula un tajā jāuzskaita visas struktūrvienību adreses.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</si>
</sst>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sz val="12"/>
      <color theme="5" tint="-0.249977111117893"/>
      <name val="Arial"/>
      <family val="2"/>
      <charset val="186"/>
    </font>
    <font>
      <i/>
      <sz val="12"/>
      <color theme="5" tint="-0.249977111117893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10"/>
      <color rgb="FF0070C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2"/>
      <color theme="5" tint="-0.24997711111789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4"/>
      <color theme="3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E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7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3" fillId="0" borderId="0" xfId="0" applyFont="1"/>
    <xf numFmtId="3" fontId="2" fillId="0" borderId="0" xfId="1" applyNumberFormat="1" applyFont="1"/>
    <xf numFmtId="4" fontId="2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12" fillId="0" borderId="0" xfId="1" applyFont="1" applyAlignment="1">
      <alignment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0" fontId="0" fillId="0" borderId="0" xfId="0" applyFill="1"/>
    <xf numFmtId="0" fontId="2" fillId="3" borderId="0" xfId="1" applyFont="1" applyFill="1"/>
    <xf numFmtId="0" fontId="1" fillId="3" borderId="0" xfId="1" applyFill="1"/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0" fontId="14" fillId="0" borderId="0" xfId="1" applyFont="1" applyFill="1" applyAlignment="1">
      <alignment horizontal="lef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2" fillId="0" borderId="2" xfId="1" applyFont="1" applyBorder="1" applyAlignment="1">
      <alignment horizontal="center" vertical="top"/>
    </xf>
    <xf numFmtId="0" fontId="5" fillId="0" borderId="0" xfId="1" applyFont="1" applyAlignment="1">
      <alignment horizontal="left"/>
    </xf>
    <xf numFmtId="49" fontId="8" fillId="0" borderId="0" xfId="1" applyNumberFormat="1" applyFont="1" applyBorder="1" applyAlignment="1">
      <alignment vertical="center" wrapText="1"/>
    </xf>
    <xf numFmtId="0" fontId="8" fillId="0" borderId="0" xfId="1" applyNumberFormat="1" applyFont="1" applyAlignment="1">
      <alignment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3" fillId="0" borderId="0" xfId="1" applyFont="1" applyAlignment="1"/>
    <xf numFmtId="0" fontId="2" fillId="0" borderId="0" xfId="1" applyFont="1" applyBorder="1" applyAlignment="1"/>
    <xf numFmtId="0" fontId="3" fillId="0" borderId="0" xfId="1" applyFont="1" applyBorder="1"/>
    <xf numFmtId="0" fontId="2" fillId="0" borderId="2" xfId="1" applyFont="1" applyBorder="1" applyAlignment="1"/>
    <xf numFmtId="0" fontId="7" fillId="0" borderId="13" xfId="1" applyFont="1" applyFill="1" applyBorder="1" applyAlignment="1">
      <alignment horizontal="center" vertical="center" wrapText="1"/>
    </xf>
    <xf numFmtId="2" fontId="7" fillId="0" borderId="36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32" xfId="1" applyFont="1" applyBorder="1"/>
    <xf numFmtId="0" fontId="2" fillId="0" borderId="6" xfId="1" applyFont="1" applyBorder="1"/>
    <xf numFmtId="2" fontId="4" fillId="0" borderId="17" xfId="1" applyNumberFormat="1" applyFont="1" applyBorder="1" applyAlignment="1">
      <alignment horizontal="right"/>
    </xf>
    <xf numFmtId="2" fontId="2" fillId="0" borderId="0" xfId="1" applyNumberFormat="1" applyFont="1"/>
    <xf numFmtId="2" fontId="2" fillId="0" borderId="1" xfId="1" applyNumberFormat="1" applyFont="1" applyBorder="1"/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2" fontId="7" fillId="0" borderId="8" xfId="1" applyNumberFormat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right"/>
    </xf>
    <xf numFmtId="0" fontId="7" fillId="0" borderId="56" xfId="1" applyFont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2" fontId="7" fillId="0" borderId="57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horizontal="right"/>
    </xf>
    <xf numFmtId="3" fontId="2" fillId="0" borderId="25" xfId="1" applyNumberFormat="1" applyFont="1" applyBorder="1" applyAlignment="1">
      <alignment horizontal="right"/>
    </xf>
    <xf numFmtId="3" fontId="2" fillId="0" borderId="42" xfId="1" applyNumberFormat="1" applyFont="1" applyBorder="1" applyAlignment="1">
      <alignment horizontal="right"/>
    </xf>
    <xf numFmtId="3" fontId="2" fillId="0" borderId="19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4" fontId="2" fillId="0" borderId="38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3" fontId="2" fillId="0" borderId="20" xfId="1" applyNumberFormat="1" applyFont="1" applyFill="1" applyBorder="1"/>
    <xf numFmtId="4" fontId="2" fillId="0" borderId="30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/>
    <xf numFmtId="3" fontId="7" fillId="0" borderId="59" xfId="1" applyNumberFormat="1" applyFont="1" applyBorder="1" applyAlignment="1">
      <alignment horizontal="center" vertical="center" wrapText="1"/>
    </xf>
    <xf numFmtId="3" fontId="7" fillId="0" borderId="31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32" xfId="1" applyFont="1" applyFill="1" applyBorder="1" applyAlignment="1">
      <alignment horizontal="right"/>
    </xf>
    <xf numFmtId="0" fontId="2" fillId="0" borderId="43" xfId="1" applyFont="1" applyFill="1" applyBorder="1" applyAlignment="1">
      <alignment horizontal="right"/>
    </xf>
    <xf numFmtId="0" fontId="0" fillId="0" borderId="0" xfId="0" applyAlignment="1">
      <alignment vertical="center"/>
    </xf>
    <xf numFmtId="0" fontId="16" fillId="0" borderId="0" xfId="0" applyFont="1"/>
    <xf numFmtId="2" fontId="4" fillId="0" borderId="10" xfId="1" applyNumberFormat="1" applyFont="1" applyFill="1" applyBorder="1" applyAlignment="1">
      <alignment horizontal="center"/>
    </xf>
    <xf numFmtId="0" fontId="4" fillId="0" borderId="22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4" fillId="0" borderId="7" xfId="1" applyNumberFormat="1" applyFont="1" applyFill="1" applyBorder="1" applyAlignment="1">
      <alignment horizontal="right"/>
    </xf>
    <xf numFmtId="0" fontId="4" fillId="0" borderId="7" xfId="1" applyNumberFormat="1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/>
    </xf>
    <xf numFmtId="3" fontId="7" fillId="0" borderId="1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/>
    </xf>
    <xf numFmtId="0" fontId="3" fillId="0" borderId="0" xfId="1" applyFont="1" applyFill="1" applyAlignment="1">
      <alignment horizontal="right"/>
    </xf>
    <xf numFmtId="49" fontId="3" fillId="0" borderId="0" xfId="1" applyNumberFormat="1" applyFont="1" applyFill="1" applyBorder="1" applyAlignment="1"/>
    <xf numFmtId="0" fontId="5" fillId="0" borderId="0" xfId="1" applyFont="1" applyFill="1" applyAlignment="1">
      <alignment horizontal="left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0" fillId="3" borderId="0" xfId="1" applyFont="1" applyFill="1"/>
    <xf numFmtId="0" fontId="21" fillId="3" borderId="0" xfId="1" applyFont="1" applyFill="1"/>
    <xf numFmtId="0" fontId="7" fillId="6" borderId="4" xfId="1" applyFont="1" applyFill="1" applyBorder="1" applyAlignment="1" applyProtection="1">
      <alignment horizontal="center" vertical="center" wrapText="1"/>
      <protection locked="0"/>
    </xf>
    <xf numFmtId="0" fontId="5" fillId="6" borderId="4" xfId="1" applyFont="1" applyFill="1" applyBorder="1" applyAlignment="1">
      <alignment horizontal="center" vertical="center" wrapText="1"/>
    </xf>
    <xf numFmtId="0" fontId="5" fillId="6" borderId="22" xfId="1" applyFont="1" applyFill="1" applyBorder="1" applyAlignment="1">
      <alignment horizontal="center" vertical="top" wrapText="1"/>
    </xf>
    <xf numFmtId="0" fontId="10" fillId="0" borderId="26" xfId="1" applyFont="1" applyBorder="1" applyAlignment="1">
      <alignment horizontal="center" vertical="center"/>
    </xf>
    <xf numFmtId="2" fontId="10" fillId="0" borderId="56" xfId="1" applyNumberFormat="1" applyFont="1" applyBorder="1" applyAlignment="1">
      <alignment horizontal="center" vertical="center" wrapText="1"/>
    </xf>
    <xf numFmtId="2" fontId="10" fillId="5" borderId="46" xfId="1" applyNumberFormat="1" applyFont="1" applyFill="1" applyBorder="1" applyAlignment="1">
      <alignment horizontal="center" vertical="center" wrapText="1"/>
    </xf>
    <xf numFmtId="2" fontId="10" fillId="0" borderId="62" xfId="1" applyNumberFormat="1" applyFont="1" applyFill="1" applyBorder="1" applyAlignment="1">
      <alignment horizontal="center" vertical="center" wrapText="1"/>
    </xf>
    <xf numFmtId="2" fontId="10" fillId="0" borderId="61" xfId="1" applyNumberFormat="1" applyFont="1" applyFill="1" applyBorder="1" applyAlignment="1">
      <alignment horizontal="center" vertical="center" wrapText="1"/>
    </xf>
    <xf numFmtId="2" fontId="10" fillId="0" borderId="56" xfId="1" applyNumberFormat="1" applyFont="1" applyBorder="1" applyAlignment="1">
      <alignment horizontal="center" vertical="center"/>
    </xf>
    <xf numFmtId="2" fontId="10" fillId="0" borderId="57" xfId="1" applyNumberFormat="1" applyFont="1" applyBorder="1" applyAlignment="1">
      <alignment horizontal="center" vertical="center"/>
    </xf>
    <xf numFmtId="2" fontId="10" fillId="0" borderId="26" xfId="1" applyNumberFormat="1" applyFont="1" applyBorder="1" applyAlignment="1">
      <alignment horizontal="center" vertical="center"/>
    </xf>
    <xf numFmtId="4" fontId="2" fillId="4" borderId="13" xfId="1" applyNumberFormat="1" applyFont="1" applyFill="1" applyBorder="1" applyAlignment="1">
      <alignment horizontal="right" vertical="center" wrapText="1"/>
    </xf>
    <xf numFmtId="4" fontId="2" fillId="4" borderId="33" xfId="1" applyNumberFormat="1" applyFont="1" applyFill="1" applyBorder="1" applyAlignment="1">
      <alignment horizontal="right" vertical="center" wrapText="1"/>
    </xf>
    <xf numFmtId="4" fontId="2" fillId="0" borderId="34" xfId="1" applyNumberFormat="1" applyFont="1" applyFill="1" applyBorder="1" applyAlignment="1">
      <alignment horizontal="right"/>
    </xf>
    <xf numFmtId="4" fontId="2" fillId="0" borderId="14" xfId="1" applyNumberFormat="1" applyFont="1" applyFill="1" applyBorder="1" applyAlignment="1">
      <alignment horizontal="right"/>
    </xf>
    <xf numFmtId="3" fontId="2" fillId="0" borderId="11" xfId="1" applyNumberFormat="1" applyFont="1" applyFill="1" applyBorder="1"/>
    <xf numFmtId="4" fontId="2" fillId="0" borderId="3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4" fontId="2" fillId="0" borderId="39" xfId="1" applyNumberFormat="1" applyFont="1" applyFill="1" applyBorder="1" applyAlignment="1">
      <alignment horizontal="right"/>
    </xf>
    <xf numFmtId="3" fontId="4" fillId="0" borderId="32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1" fontId="4" fillId="0" borderId="25" xfId="1" applyNumberFormat="1" applyFont="1" applyBorder="1" applyAlignment="1">
      <alignment horizontal="center"/>
    </xf>
    <xf numFmtId="3" fontId="22" fillId="0" borderId="6" xfId="1" applyNumberFormat="1" applyFont="1" applyBorder="1" applyAlignment="1">
      <alignment horizontal="right"/>
    </xf>
    <xf numFmtId="4" fontId="23" fillId="4" borderId="13" xfId="1" applyNumberFormat="1" applyFont="1" applyFill="1" applyBorder="1" applyAlignment="1">
      <alignment horizontal="right" vertical="center" wrapText="1"/>
    </xf>
    <xf numFmtId="0" fontId="2" fillId="0" borderId="43" xfId="1" applyFont="1" applyBorder="1"/>
    <xf numFmtId="3" fontId="4" fillId="0" borderId="48" xfId="1" applyNumberFormat="1" applyFont="1" applyFill="1" applyBorder="1" applyAlignment="1">
      <alignment horizontal="center"/>
    </xf>
    <xf numFmtId="0" fontId="4" fillId="0" borderId="49" xfId="1" applyFont="1" applyFill="1" applyBorder="1" applyAlignment="1">
      <alignment horizontal="center"/>
    </xf>
    <xf numFmtId="1" fontId="4" fillId="0" borderId="54" xfId="1" applyNumberFormat="1" applyFont="1" applyBorder="1" applyAlignment="1">
      <alignment horizontal="center"/>
    </xf>
    <xf numFmtId="3" fontId="2" fillId="0" borderId="43" xfId="1" applyNumberFormat="1" applyFont="1" applyBorder="1" applyAlignment="1">
      <alignment horizontal="right"/>
    </xf>
    <xf numFmtId="4" fontId="2" fillId="4" borderId="44" xfId="1" applyNumberFormat="1" applyFont="1" applyFill="1" applyBorder="1" applyAlignment="1">
      <alignment horizontal="right" vertical="center" wrapText="1"/>
    </xf>
    <xf numFmtId="3" fontId="2" fillId="5" borderId="64" xfId="1" applyNumberFormat="1" applyFont="1" applyFill="1" applyBorder="1" applyAlignment="1"/>
    <xf numFmtId="3" fontId="2" fillId="5" borderId="65" xfId="1" applyNumberFormat="1" applyFont="1" applyFill="1" applyBorder="1" applyAlignment="1"/>
    <xf numFmtId="2" fontId="4" fillId="0" borderId="48" xfId="1" applyNumberFormat="1" applyFont="1" applyFill="1" applyBorder="1" applyAlignment="1">
      <alignment horizontal="center"/>
    </xf>
    <xf numFmtId="2" fontId="4" fillId="0" borderId="24" xfId="1" applyNumberFormat="1" applyFont="1" applyFill="1" applyBorder="1" applyAlignment="1">
      <alignment horizontal="center"/>
    </xf>
    <xf numFmtId="4" fontId="2" fillId="0" borderId="45" xfId="1" applyNumberFormat="1" applyFont="1" applyFill="1" applyBorder="1" applyAlignment="1">
      <alignment horizontal="right"/>
    </xf>
    <xf numFmtId="4" fontId="2" fillId="0" borderId="59" xfId="1" applyNumberFormat="1" applyFont="1" applyFill="1" applyBorder="1" applyAlignment="1">
      <alignment horizontal="right"/>
    </xf>
    <xf numFmtId="2" fontId="4" fillId="0" borderId="47" xfId="1" applyNumberFormat="1" applyFont="1" applyFill="1" applyBorder="1" applyAlignment="1">
      <alignment horizontal="center"/>
    </xf>
    <xf numFmtId="4" fontId="2" fillId="0" borderId="66" xfId="1" applyNumberFormat="1" applyFont="1" applyFill="1" applyBorder="1" applyAlignment="1">
      <alignment horizontal="right"/>
    </xf>
    <xf numFmtId="0" fontId="2" fillId="7" borderId="33" xfId="1" applyFont="1" applyFill="1" applyBorder="1"/>
    <xf numFmtId="0" fontId="2" fillId="7" borderId="37" xfId="1" applyFont="1" applyFill="1" applyBorder="1" applyAlignment="1">
      <alignment horizontal="right"/>
    </xf>
    <xf numFmtId="0" fontId="2" fillId="7" borderId="13" xfId="1" applyFont="1" applyFill="1" applyBorder="1"/>
    <xf numFmtId="0" fontId="2" fillId="7" borderId="39" xfId="1" applyFont="1" applyFill="1" applyBorder="1" applyAlignment="1">
      <alignment horizontal="right"/>
    </xf>
    <xf numFmtId="0" fontId="2" fillId="7" borderId="44" xfId="1" applyFont="1" applyFill="1" applyBorder="1"/>
    <xf numFmtId="0" fontId="2" fillId="7" borderId="45" xfId="1" applyFont="1" applyFill="1" applyBorder="1" applyAlignment="1">
      <alignment horizontal="right"/>
    </xf>
    <xf numFmtId="3" fontId="2" fillId="7" borderId="34" xfId="1" applyNumberFormat="1" applyFont="1" applyFill="1" applyBorder="1" applyAlignment="1">
      <alignment horizontal="right"/>
    </xf>
    <xf numFmtId="3" fontId="2" fillId="7" borderId="64" xfId="1" applyNumberFormat="1" applyFont="1" applyFill="1" applyBorder="1" applyAlignment="1">
      <alignment horizontal="right"/>
    </xf>
    <xf numFmtId="3" fontId="2" fillId="7" borderId="14" xfId="1" applyNumberFormat="1" applyFont="1" applyFill="1" applyBorder="1" applyAlignment="1">
      <alignment horizontal="right"/>
    </xf>
    <xf numFmtId="3" fontId="2" fillId="7" borderId="65" xfId="1" applyNumberFormat="1" applyFont="1" applyFill="1" applyBorder="1" applyAlignment="1">
      <alignment horizontal="right"/>
    </xf>
    <xf numFmtId="4" fontId="2" fillId="8" borderId="15" xfId="1" applyNumberFormat="1" applyFont="1" applyFill="1" applyBorder="1" applyAlignment="1">
      <alignment horizontal="right"/>
    </xf>
    <xf numFmtId="4" fontId="2" fillId="8" borderId="40" xfId="1" applyNumberFormat="1" applyFont="1" applyFill="1" applyBorder="1" applyAlignment="1">
      <alignment horizontal="right"/>
    </xf>
    <xf numFmtId="2" fontId="25" fillId="0" borderId="22" xfId="1" applyNumberFormat="1" applyFont="1" applyBorder="1" applyAlignment="1" applyProtection="1">
      <alignment vertical="center"/>
      <protection locked="0"/>
    </xf>
    <xf numFmtId="3" fontId="7" fillId="0" borderId="3" xfId="1" applyNumberFormat="1" applyFont="1" applyFill="1" applyBorder="1" applyAlignment="1">
      <alignment horizontal="right" vertical="center" wrapText="1"/>
    </xf>
    <xf numFmtId="4" fontId="7" fillId="0" borderId="40" xfId="1" applyNumberFormat="1" applyFont="1" applyFill="1" applyBorder="1" applyAlignment="1">
      <alignment horizontal="right" vertical="top" wrapText="1"/>
    </xf>
    <xf numFmtId="3" fontId="7" fillId="0" borderId="13" xfId="1" applyNumberFormat="1" applyFont="1" applyFill="1" applyBorder="1" applyAlignment="1">
      <alignment horizontal="right" vertical="center"/>
    </xf>
    <xf numFmtId="2" fontId="7" fillId="0" borderId="39" xfId="1" applyNumberFormat="1" applyFont="1" applyFill="1" applyBorder="1" applyAlignment="1" applyProtection="1">
      <alignment vertical="center"/>
      <protection locked="0"/>
    </xf>
    <xf numFmtId="3" fontId="7" fillId="0" borderId="60" xfId="1" applyNumberFormat="1" applyFont="1" applyFill="1" applyBorder="1" applyAlignment="1">
      <alignment horizontal="right" vertical="center"/>
    </xf>
    <xf numFmtId="2" fontId="7" fillId="0" borderId="50" xfId="1" applyNumberFormat="1" applyFont="1" applyFill="1" applyBorder="1" applyAlignment="1" applyProtection="1">
      <alignment vertical="center"/>
      <protection locked="0"/>
    </xf>
    <xf numFmtId="3" fontId="2" fillId="0" borderId="42" xfId="1" applyNumberFormat="1" applyFont="1" applyFill="1" applyBorder="1" applyAlignment="1">
      <alignment horizontal="right"/>
    </xf>
    <xf numFmtId="3" fontId="2" fillId="0" borderId="52" xfId="1" applyNumberFormat="1" applyFont="1" applyFill="1" applyBorder="1" applyAlignment="1">
      <alignment horizontal="right"/>
    </xf>
    <xf numFmtId="3" fontId="2" fillId="0" borderId="53" xfId="1" applyNumberFormat="1" applyFont="1" applyFill="1" applyBorder="1" applyAlignment="1">
      <alignment horizontal="right"/>
    </xf>
    <xf numFmtId="0" fontId="2" fillId="9" borderId="15" xfId="1" applyFont="1" applyFill="1" applyBorder="1" applyAlignment="1">
      <alignment horizontal="right"/>
    </xf>
    <xf numFmtId="0" fontId="0" fillId="9" borderId="20" xfId="0" applyFill="1" applyBorder="1"/>
    <xf numFmtId="3" fontId="2" fillId="9" borderId="32" xfId="1" applyNumberFormat="1" applyFont="1" applyFill="1" applyBorder="1" applyAlignment="1">
      <alignment horizontal="right"/>
    </xf>
    <xf numFmtId="3" fontId="2" fillId="9" borderId="37" xfId="1" applyNumberFormat="1" applyFont="1" applyFill="1" applyBorder="1" applyAlignment="1">
      <alignment horizontal="right"/>
    </xf>
    <xf numFmtId="0" fontId="2" fillId="9" borderId="14" xfId="1" applyFont="1" applyFill="1" applyBorder="1" applyAlignment="1">
      <alignment horizontal="right"/>
    </xf>
    <xf numFmtId="0" fontId="0" fillId="9" borderId="11" xfId="0" applyFill="1" applyBorder="1"/>
    <xf numFmtId="3" fontId="2" fillId="9" borderId="6" xfId="1" applyNumberFormat="1" applyFont="1" applyFill="1" applyBorder="1" applyAlignment="1">
      <alignment horizontal="right"/>
    </xf>
    <xf numFmtId="3" fontId="2" fillId="9" borderId="39" xfId="1" applyNumberFormat="1" applyFont="1" applyFill="1" applyBorder="1" applyAlignment="1">
      <alignment horizontal="right"/>
    </xf>
    <xf numFmtId="0" fontId="0" fillId="9" borderId="31" xfId="0" applyFill="1" applyBorder="1"/>
    <xf numFmtId="3" fontId="2" fillId="9" borderId="35" xfId="1" applyNumberFormat="1" applyFont="1" applyFill="1" applyBorder="1" applyAlignment="1">
      <alignment horizontal="right"/>
    </xf>
    <xf numFmtId="0" fontId="2" fillId="9" borderId="29" xfId="1" applyNumberFormat="1" applyFont="1" applyFill="1" applyBorder="1" applyAlignment="1">
      <alignment horizontal="right"/>
    </xf>
    <xf numFmtId="0" fontId="2" fillId="9" borderId="15" xfId="1" applyNumberFormat="1" applyFont="1" applyFill="1" applyBorder="1" applyAlignment="1">
      <alignment horizontal="right"/>
    </xf>
    <xf numFmtId="0" fontId="2" fillId="9" borderId="20" xfId="1" applyNumberFormat="1" applyFont="1" applyFill="1" applyBorder="1" applyAlignment="1">
      <alignment horizontal="right"/>
    </xf>
    <xf numFmtId="0" fontId="2" fillId="9" borderId="12" xfId="1" applyNumberFormat="1" applyFont="1" applyFill="1" applyBorder="1" applyAlignment="1">
      <alignment horizontal="right"/>
    </xf>
    <xf numFmtId="0" fontId="2" fillId="9" borderId="25" xfId="1" applyNumberFormat="1" applyFont="1" applyFill="1" applyBorder="1" applyAlignment="1">
      <alignment horizontal="right"/>
    </xf>
    <xf numFmtId="0" fontId="0" fillId="9" borderId="20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9" borderId="31" xfId="0" applyFill="1" applyBorder="1" applyAlignment="1">
      <alignment wrapText="1"/>
    </xf>
    <xf numFmtId="3" fontId="2" fillId="9" borderId="1" xfId="1" applyNumberFormat="1" applyFont="1" applyFill="1" applyBorder="1" applyAlignment="1">
      <alignment horizontal="right"/>
    </xf>
    <xf numFmtId="3" fontId="2" fillId="9" borderId="5" xfId="1" applyNumberFormat="1" applyFont="1" applyFill="1" applyBorder="1" applyAlignment="1">
      <alignment horizontal="right"/>
    </xf>
    <xf numFmtId="3" fontId="2" fillId="9" borderId="40" xfId="1" applyNumberFormat="1" applyFont="1" applyFill="1" applyBorder="1" applyAlignment="1">
      <alignment horizontal="right"/>
    </xf>
    <xf numFmtId="3" fontId="2" fillId="9" borderId="23" xfId="1" applyNumberFormat="1" applyFont="1" applyFill="1" applyBorder="1" applyAlignment="1">
      <alignment horizontal="right"/>
    </xf>
    <xf numFmtId="3" fontId="2" fillId="9" borderId="55" xfId="1" applyNumberFormat="1" applyFont="1" applyFill="1" applyBorder="1" applyAlignment="1">
      <alignment horizontal="right"/>
    </xf>
    <xf numFmtId="0" fontId="2" fillId="9" borderId="37" xfId="1" applyFont="1" applyFill="1" applyBorder="1" applyAlignment="1">
      <alignment horizontal="right"/>
    </xf>
    <xf numFmtId="0" fontId="0" fillId="9" borderId="1" xfId="0" applyFill="1" applyBorder="1" applyAlignment="1">
      <alignment wrapText="1"/>
    </xf>
    <xf numFmtId="0" fontId="2" fillId="9" borderId="32" xfId="1" applyNumberFormat="1" applyFont="1" applyFill="1" applyBorder="1" applyAlignment="1">
      <alignment horizontal="right"/>
    </xf>
    <xf numFmtId="0" fontId="2" fillId="9" borderId="37" xfId="1" applyNumberFormat="1" applyFont="1" applyFill="1" applyBorder="1" applyAlignment="1">
      <alignment horizontal="right"/>
    </xf>
    <xf numFmtId="0" fontId="2" fillId="9" borderId="39" xfId="1" applyFont="1" applyFill="1" applyBorder="1" applyAlignment="1">
      <alignment horizontal="right"/>
    </xf>
    <xf numFmtId="0" fontId="0" fillId="9" borderId="23" xfId="0" applyFill="1" applyBorder="1" applyAlignment="1">
      <alignment wrapText="1"/>
    </xf>
    <xf numFmtId="0" fontId="2" fillId="9" borderId="5" xfId="1" applyNumberFormat="1" applyFont="1" applyFill="1" applyBorder="1" applyAlignment="1">
      <alignment horizontal="right"/>
    </xf>
    <xf numFmtId="0" fontId="2" fillId="9" borderId="40" xfId="1" applyNumberFormat="1" applyFont="1" applyFill="1" applyBorder="1" applyAlignment="1">
      <alignment horizontal="right"/>
    </xf>
    <xf numFmtId="0" fontId="2" fillId="9" borderId="45" xfId="1" applyFont="1" applyFill="1" applyBorder="1" applyAlignment="1">
      <alignment horizontal="right"/>
    </xf>
    <xf numFmtId="0" fontId="2" fillId="9" borderId="48" xfId="1" applyNumberFormat="1" applyFont="1" applyFill="1" applyBorder="1" applyAlignment="1">
      <alignment horizontal="right"/>
    </xf>
    <xf numFmtId="0" fontId="3" fillId="0" borderId="1" xfId="1" applyFont="1" applyBorder="1" applyAlignment="1"/>
    <xf numFmtId="0" fontId="17" fillId="0" borderId="0" xfId="1" applyFont="1" applyAlignment="1">
      <alignment wrapText="1"/>
    </xf>
    <xf numFmtId="0" fontId="13" fillId="0" borderId="0" xfId="0" applyFont="1" applyAlignment="1"/>
    <xf numFmtId="0" fontId="17" fillId="0" borderId="0" xfId="1" applyFont="1" applyFill="1" applyAlignment="1">
      <alignment horizontal="left" wrapText="1"/>
    </xf>
    <xf numFmtId="0" fontId="17" fillId="0" borderId="0" xfId="1" applyFont="1" applyAlignment="1">
      <alignment horizontal="left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0" fontId="26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3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3" fontId="7" fillId="0" borderId="32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 vertical="center" wrapText="1"/>
    </xf>
    <xf numFmtId="2" fontId="7" fillId="0" borderId="37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39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43" xfId="1" applyNumberFormat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2" fontId="7" fillId="0" borderId="58" xfId="1" applyNumberFormat="1" applyFont="1" applyFill="1" applyBorder="1" applyAlignment="1">
      <alignment horizontal="center" vertical="center" wrapText="1"/>
    </xf>
    <xf numFmtId="2" fontId="7" fillId="0" borderId="45" xfId="1" applyNumberFormat="1" applyFont="1" applyFill="1" applyBorder="1" applyAlignment="1">
      <alignment horizontal="center" vertical="center" wrapText="1"/>
    </xf>
    <xf numFmtId="0" fontId="10" fillId="0" borderId="56" xfId="1" applyFont="1" applyBorder="1" applyAlignment="1">
      <alignment horizontal="right" vertical="center"/>
    </xf>
    <xf numFmtId="0" fontId="10" fillId="0" borderId="27" xfId="1" applyFont="1" applyBorder="1" applyAlignment="1">
      <alignment horizontal="right" vertical="center"/>
    </xf>
    <xf numFmtId="0" fontId="10" fillId="0" borderId="61" xfId="1" applyFont="1" applyBorder="1" applyAlignment="1">
      <alignment horizontal="right" vertical="center"/>
    </xf>
    <xf numFmtId="0" fontId="5" fillId="0" borderId="0" xfId="1" applyFont="1" applyAlignment="1"/>
    <xf numFmtId="0" fontId="4" fillId="0" borderId="63" xfId="1" applyFont="1" applyBorder="1" applyAlignment="1">
      <alignment horizontal="right" vertical="center"/>
    </xf>
    <xf numFmtId="0" fontId="4" fillId="0" borderId="24" xfId="1" applyFont="1" applyBorder="1" applyAlignment="1">
      <alignment horizontal="right" vertical="center"/>
    </xf>
    <xf numFmtId="0" fontId="4" fillId="0" borderId="47" xfId="1" applyFont="1" applyBorder="1" applyAlignment="1">
      <alignment horizontal="right" vertical="center"/>
    </xf>
    <xf numFmtId="2" fontId="2" fillId="0" borderId="2" xfId="1" applyNumberFormat="1" applyFont="1" applyFill="1" applyBorder="1" applyAlignment="1">
      <alignment horizontal="center" vertical="top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6" fillId="0" borderId="0" xfId="1" applyFont="1" applyAlignment="1">
      <alignment horizontal="center"/>
    </xf>
    <xf numFmtId="2" fontId="7" fillId="0" borderId="50" xfId="1" applyNumberFormat="1" applyFont="1" applyBorder="1" applyAlignment="1">
      <alignment horizontal="center" vertical="center" wrapText="1"/>
    </xf>
    <xf numFmtId="2" fontId="7" fillId="0" borderId="46" xfId="1" applyNumberFormat="1" applyFont="1" applyBorder="1" applyAlignment="1">
      <alignment horizontal="center" vertical="center" wrapText="1"/>
    </xf>
    <xf numFmtId="2" fontId="7" fillId="0" borderId="47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54" xfId="1" applyFont="1" applyBorder="1" applyAlignment="1">
      <alignment horizontal="right"/>
    </xf>
    <xf numFmtId="0" fontId="10" fillId="0" borderId="48" xfId="1" applyFont="1" applyBorder="1" applyAlignment="1">
      <alignment horizontal="right" vertical="center"/>
    </xf>
    <xf numFmtId="0" fontId="1" fillId="0" borderId="49" xfId="1" applyBorder="1" applyAlignment="1"/>
    <xf numFmtId="0" fontId="1" fillId="0" borderId="27" xfId="1" applyBorder="1" applyAlignment="1"/>
    <xf numFmtId="0" fontId="1" fillId="0" borderId="22" xfId="1" applyBorder="1" applyAlignment="1"/>
    <xf numFmtId="0" fontId="5" fillId="0" borderId="0" xfId="1" applyNumberFormat="1" applyFont="1" applyAlignment="1">
      <alignment horizontal="left"/>
    </xf>
    <xf numFmtId="0" fontId="1" fillId="0" borderId="0" xfId="1" applyAlignment="1"/>
    <xf numFmtId="0" fontId="7" fillId="0" borderId="35" xfId="1" applyFont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wrapText="1"/>
    </xf>
    <xf numFmtId="0" fontId="7" fillId="0" borderId="51" xfId="1" applyNumberFormat="1" applyFont="1" applyBorder="1" applyAlignment="1">
      <alignment horizontal="center" vertical="center" wrapText="1"/>
    </xf>
    <xf numFmtId="0" fontId="7" fillId="0" borderId="24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1" fillId="0" borderId="28" xfId="1" applyFont="1" applyBorder="1" applyAlignment="1">
      <alignment horizontal="right"/>
    </xf>
    <xf numFmtId="0" fontId="1" fillId="0" borderId="4" xfId="1" applyBorder="1" applyAlignment="1"/>
    <xf numFmtId="0" fontId="11" fillId="0" borderId="22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54" xfId="1" applyFont="1" applyBorder="1" applyAlignment="1">
      <alignment horizontal="right"/>
    </xf>
    <xf numFmtId="0" fontId="2" fillId="0" borderId="49" xfId="1" applyFont="1" applyBorder="1" applyAlignment="1"/>
    <xf numFmtId="0" fontId="2" fillId="0" borderId="27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17" fillId="0" borderId="0" xfId="1" applyFont="1" applyFill="1" applyAlignment="1">
      <alignment horizontal="left" vertical="top" wrapText="1"/>
    </xf>
    <xf numFmtId="0" fontId="25" fillId="0" borderId="35" xfId="1" applyFont="1" applyFill="1" applyBorder="1" applyAlignment="1" applyProtection="1">
      <alignment horizontal="left" vertical="center" wrapText="1"/>
      <protection locked="0"/>
    </xf>
    <xf numFmtId="0" fontId="25" fillId="0" borderId="6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2" xfId="1" applyFont="1" applyBorder="1" applyAlignment="1" applyProtection="1">
      <protection locked="0"/>
    </xf>
    <xf numFmtId="0" fontId="25" fillId="0" borderId="6" xfId="1" applyFont="1" applyFill="1" applyBorder="1" applyAlignment="1" applyProtection="1">
      <alignment horizontal="left" wrapText="1"/>
      <protection locked="0"/>
    </xf>
    <xf numFmtId="0" fontId="25" fillId="0" borderId="13" xfId="1" applyFont="1" applyFill="1" applyBorder="1" applyAlignment="1" applyProtection="1">
      <alignment horizontal="left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0" fontId="7" fillId="5" borderId="13" xfId="1" applyFont="1" applyFill="1" applyBorder="1" applyAlignment="1" applyProtection="1">
      <alignment horizontal="center" vertical="center" wrapText="1"/>
      <protection locked="0"/>
    </xf>
    <xf numFmtId="0" fontId="7" fillId="5" borderId="6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26" fillId="0" borderId="0" xfId="1" applyFont="1" applyBorder="1" applyAlignment="1" applyProtection="1">
      <alignment horizontal="center" vertical="center"/>
      <protection locked="0"/>
    </xf>
    <xf numFmtId="0" fontId="25" fillId="0" borderId="6" xfId="1" applyFont="1" applyFill="1" applyBorder="1" applyAlignment="1" applyProtection="1">
      <alignment horizontal="left" vertical="top" wrapText="1"/>
      <protection locked="0"/>
    </xf>
    <xf numFmtId="0" fontId="25" fillId="0" borderId="13" xfId="1" applyFont="1" applyFill="1" applyBorder="1" applyAlignment="1" applyProtection="1">
      <alignment horizontal="left" vertical="top" wrapText="1"/>
      <protection locked="0"/>
    </xf>
    <xf numFmtId="0" fontId="7" fillId="6" borderId="21" xfId="1" applyFont="1" applyFill="1" applyBorder="1" applyAlignment="1" applyProtection="1">
      <alignment horizontal="center" vertical="center" wrapText="1"/>
      <protection locked="0"/>
    </xf>
    <xf numFmtId="0" fontId="7" fillId="6" borderId="4" xfId="1" applyFont="1" applyFill="1" applyBorder="1" applyAlignment="1" applyProtection="1">
      <alignment horizontal="center" vertical="center" wrapText="1"/>
      <protection locked="0"/>
    </xf>
    <xf numFmtId="0" fontId="25" fillId="0" borderId="5" xfId="1" applyFont="1" applyFill="1" applyBorder="1" applyAlignment="1" applyProtection="1">
      <alignment horizontal="left" vertical="top" wrapText="1"/>
      <protection locked="0"/>
    </xf>
    <xf numFmtId="0" fontId="25" fillId="0" borderId="3" xfId="1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5" fillId="0" borderId="21" xfId="1" applyFont="1" applyBorder="1" applyAlignment="1" applyProtection="1">
      <alignment horizontal="right" vertical="center" wrapText="1"/>
      <protection locked="0"/>
    </xf>
    <xf numFmtId="0" fontId="25" fillId="0" borderId="4" xfId="1" applyFont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</dxf>
  </dxfs>
  <tableStyles count="0" defaultTableStyle="TableStyleMedium9" defaultPivotStyle="PivotStyleLight16"/>
  <colors>
    <mruColors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133350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tabSelected="1" zoomScaleNormal="100" zoomScalePageLayoutView="55" workbookViewId="0">
      <selection activeCell="A12" sqref="A12:H12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8" max="8" width="10.7109375" customWidth="1"/>
    <col min="9" max="9" width="11.140625" customWidth="1"/>
    <col min="10" max="10" width="10" customWidth="1"/>
    <col min="11" max="11" width="10.85546875" style="57" customWidth="1"/>
    <col min="12" max="12" width="11" style="57" customWidth="1"/>
    <col min="14" max="14" width="12.42578125" customWidth="1"/>
  </cols>
  <sheetData>
    <row r="1" spans="1:17" ht="30" customHeight="1" x14ac:dyDescent="0.25">
      <c r="A1" s="264" t="s">
        <v>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36"/>
      <c r="P1" s="36"/>
      <c r="Q1" s="36"/>
    </row>
    <row r="2" spans="1:17" ht="30.75" customHeight="1" x14ac:dyDescent="0.25">
      <c r="A2" s="264" t="s">
        <v>116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86"/>
      <c r="P2" s="86"/>
      <c r="Q2" s="86"/>
    </row>
    <row r="3" spans="1:17" ht="15.75" customHeight="1" x14ac:dyDescent="0.25">
      <c r="A3" s="264" t="s">
        <v>69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86"/>
      <c r="P3" s="87"/>
      <c r="Q3" s="87"/>
    </row>
    <row r="4" spans="1:17" ht="15.75" x14ac:dyDescent="0.25">
      <c r="A4" s="264" t="s">
        <v>96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87"/>
      <c r="P4" s="87"/>
      <c r="Q4" s="87"/>
    </row>
    <row r="5" spans="1:17" ht="30.75" customHeight="1" x14ac:dyDescent="0.25">
      <c r="A5" s="263" t="s">
        <v>104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36"/>
      <c r="P5" s="36"/>
      <c r="Q5" s="36"/>
    </row>
    <row r="6" spans="1:17" ht="31.5" customHeight="1" x14ac:dyDescent="0.25">
      <c r="A6" s="263" t="s">
        <v>105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36"/>
      <c r="P6" s="36"/>
      <c r="Q6" s="36"/>
    </row>
    <row r="7" spans="1:17" ht="15.75" customHeight="1" x14ac:dyDescent="0.25">
      <c r="A7" s="264" t="s">
        <v>70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36"/>
      <c r="P7" s="36"/>
      <c r="Q7" s="36"/>
    </row>
    <row r="8" spans="1:17" ht="15.75" customHeight="1" x14ac:dyDescent="0.25">
      <c r="A8" s="264" t="s">
        <v>117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36"/>
      <c r="P8" s="36"/>
      <c r="Q8" s="36"/>
    </row>
    <row r="9" spans="1:17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61"/>
      <c r="L9" s="61"/>
      <c r="M9" s="36"/>
      <c r="N9" s="36"/>
      <c r="O9" s="36"/>
      <c r="P9" s="36"/>
      <c r="Q9" s="36"/>
    </row>
    <row r="10" spans="1:17" ht="15.75" x14ac:dyDescent="0.2">
      <c r="A10" s="265"/>
      <c r="B10" s="265"/>
      <c r="C10" s="265"/>
      <c r="D10" s="265"/>
      <c r="E10" s="265"/>
      <c r="F10" s="88"/>
      <c r="G10" s="88"/>
      <c r="H10" s="88"/>
      <c r="I10" s="266"/>
      <c r="J10" s="266"/>
      <c r="K10" s="266"/>
      <c r="L10" s="266"/>
      <c r="M10" s="266"/>
      <c r="N10" s="266"/>
      <c r="O10" s="89"/>
      <c r="P10" s="4"/>
      <c r="Q10" s="4"/>
    </row>
    <row r="11" spans="1:17" x14ac:dyDescent="0.2">
      <c r="A11" s="267" t="s">
        <v>0</v>
      </c>
      <c r="B11" s="267"/>
      <c r="C11" s="267"/>
      <c r="D11" s="267"/>
      <c r="E11" s="267"/>
      <c r="F11" s="4"/>
      <c r="G11" s="4"/>
      <c r="H11" s="4"/>
      <c r="I11" s="267" t="s">
        <v>1</v>
      </c>
      <c r="J11" s="267"/>
      <c r="K11" s="267"/>
      <c r="L11" s="267"/>
      <c r="M11" s="267"/>
      <c r="N11" s="267"/>
      <c r="O11" s="90"/>
      <c r="P11" s="4"/>
      <c r="Q11" s="4"/>
    </row>
    <row r="12" spans="1:17" ht="18.75" x14ac:dyDescent="0.3">
      <c r="A12" s="272" t="s">
        <v>142</v>
      </c>
      <c r="B12" s="272"/>
      <c r="C12" s="272"/>
      <c r="D12" s="272"/>
      <c r="E12" s="272"/>
      <c r="F12" s="272"/>
      <c r="G12" s="272"/>
      <c r="H12" s="272"/>
      <c r="I12" s="91"/>
      <c r="J12" s="273"/>
      <c r="K12" s="273"/>
      <c r="L12" s="158"/>
      <c r="O12" s="6"/>
      <c r="P12" s="4"/>
      <c r="Q12" s="4"/>
    </row>
    <row r="13" spans="1:17" ht="18.75" x14ac:dyDescent="0.3">
      <c r="A13" s="287" t="s">
        <v>26</v>
      </c>
      <c r="B13" s="287"/>
      <c r="C13" s="287"/>
      <c r="D13" s="287"/>
      <c r="E13" s="287"/>
      <c r="F13" s="287"/>
      <c r="G13" s="287"/>
      <c r="H13" s="287"/>
      <c r="I13" s="260"/>
      <c r="J13" s="260"/>
      <c r="K13" s="260"/>
      <c r="L13" s="91"/>
      <c r="M13" s="91"/>
      <c r="N13" s="91"/>
      <c r="O13" s="91"/>
      <c r="P13" s="4"/>
      <c r="Q13" s="4"/>
    </row>
    <row r="14" spans="1:17" ht="18.7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159"/>
      <c r="L14" s="159"/>
      <c r="M14" s="44"/>
      <c r="N14" s="44"/>
      <c r="O14" s="44"/>
      <c r="P14" s="4"/>
      <c r="Q14" s="4"/>
    </row>
    <row r="15" spans="1:17" ht="15.75" x14ac:dyDescent="0.25">
      <c r="A15" s="83" t="s">
        <v>2</v>
      </c>
      <c r="B15" s="274"/>
      <c r="C15" s="274"/>
      <c r="D15" s="83" t="s">
        <v>3</v>
      </c>
      <c r="E15" s="83"/>
      <c r="F15" s="274"/>
      <c r="G15" s="274"/>
      <c r="H15" s="274"/>
      <c r="I15" s="274"/>
      <c r="J15" s="85"/>
      <c r="M15" s="92"/>
      <c r="N15" s="4"/>
      <c r="O15" s="4"/>
    </row>
    <row r="16" spans="1:17" ht="18.75" x14ac:dyDescent="0.3">
      <c r="A16" s="4"/>
      <c r="B16" s="93"/>
      <c r="C16" s="94" t="s">
        <v>4</v>
      </c>
      <c r="E16" s="92"/>
      <c r="F16" s="275" t="s">
        <v>5</v>
      </c>
      <c r="G16" s="275"/>
      <c r="H16" s="275"/>
      <c r="I16" s="275"/>
      <c r="J16" s="85"/>
      <c r="K16" s="160"/>
      <c r="L16" s="160"/>
      <c r="M16" s="12"/>
      <c r="N16" s="12"/>
      <c r="O16" s="12"/>
      <c r="P16" s="4"/>
      <c r="Q16" s="4"/>
    </row>
    <row r="17" spans="1:15" ht="13.5" thickBot="1" x14ac:dyDescent="0.25"/>
    <row r="18" spans="1:15" ht="15.75" customHeight="1" x14ac:dyDescent="0.2">
      <c r="A18" s="276" t="s">
        <v>6</v>
      </c>
      <c r="B18" s="278" t="s">
        <v>27</v>
      </c>
      <c r="C18" s="280" t="s">
        <v>71</v>
      </c>
      <c r="D18" s="282" t="s">
        <v>72</v>
      </c>
      <c r="E18" s="283"/>
      <c r="F18" s="284"/>
      <c r="G18" s="285" t="s">
        <v>73</v>
      </c>
      <c r="H18" s="285" t="s">
        <v>74</v>
      </c>
      <c r="I18" s="289" t="s">
        <v>119</v>
      </c>
      <c r="J18" s="290"/>
      <c r="K18" s="293" t="s">
        <v>120</v>
      </c>
      <c r="L18" s="294"/>
      <c r="M18" s="297" t="s">
        <v>121</v>
      </c>
      <c r="N18" s="268" t="s">
        <v>122</v>
      </c>
      <c r="O18" s="270" t="s">
        <v>75</v>
      </c>
    </row>
    <row r="19" spans="1:15" ht="133.5" customHeight="1" x14ac:dyDescent="0.2">
      <c r="A19" s="277"/>
      <c r="B19" s="279"/>
      <c r="C19" s="281"/>
      <c r="D19" s="109" t="s">
        <v>76</v>
      </c>
      <c r="E19" s="95" t="s">
        <v>77</v>
      </c>
      <c r="F19" s="156" t="s">
        <v>78</v>
      </c>
      <c r="G19" s="286"/>
      <c r="H19" s="286"/>
      <c r="I19" s="291"/>
      <c r="J19" s="292"/>
      <c r="K19" s="295"/>
      <c r="L19" s="296"/>
      <c r="M19" s="298"/>
      <c r="N19" s="269"/>
      <c r="O19" s="271"/>
    </row>
    <row r="20" spans="1:15" ht="15.75" customHeight="1" thickBot="1" x14ac:dyDescent="0.25">
      <c r="A20" s="106" t="s">
        <v>7</v>
      </c>
      <c r="B20" s="107" t="s">
        <v>8</v>
      </c>
      <c r="C20" s="108" t="s">
        <v>9</v>
      </c>
      <c r="D20" s="110" t="s">
        <v>10</v>
      </c>
      <c r="E20" s="111" t="s">
        <v>11</v>
      </c>
      <c r="F20" s="136" t="s">
        <v>12</v>
      </c>
      <c r="G20" s="137" t="s">
        <v>13</v>
      </c>
      <c r="H20" s="137" t="s">
        <v>14</v>
      </c>
      <c r="I20" s="299" t="s">
        <v>15</v>
      </c>
      <c r="J20" s="300"/>
      <c r="K20" s="301" t="s">
        <v>16</v>
      </c>
      <c r="L20" s="302"/>
      <c r="M20" s="112" t="s">
        <v>17</v>
      </c>
      <c r="N20" s="96" t="s">
        <v>79</v>
      </c>
      <c r="O20" s="97" t="s">
        <v>80</v>
      </c>
    </row>
    <row r="21" spans="1:15" ht="36.75" thickBot="1" x14ac:dyDescent="0.25">
      <c r="A21" s="303" t="s">
        <v>18</v>
      </c>
      <c r="B21" s="304"/>
      <c r="C21" s="304"/>
      <c r="D21" s="304"/>
      <c r="E21" s="304"/>
      <c r="F21" s="304"/>
      <c r="G21" s="305"/>
      <c r="H21" s="168" t="s">
        <v>81</v>
      </c>
      <c r="I21" s="169" t="s">
        <v>90</v>
      </c>
      <c r="J21" s="170" t="s">
        <v>115</v>
      </c>
      <c r="K21" s="171" t="s">
        <v>106</v>
      </c>
      <c r="L21" s="172" t="s">
        <v>107</v>
      </c>
      <c r="M21" s="173" t="s">
        <v>49</v>
      </c>
      <c r="N21" s="174" t="s">
        <v>82</v>
      </c>
      <c r="O21" s="175" t="s">
        <v>83</v>
      </c>
    </row>
    <row r="22" spans="1:15" x14ac:dyDescent="0.2">
      <c r="A22" s="98">
        <v>1</v>
      </c>
      <c r="B22" s="205"/>
      <c r="C22" s="206"/>
      <c r="D22" s="184">
        <v>20</v>
      </c>
      <c r="E22" s="177">
        <v>3.45</v>
      </c>
      <c r="F22" s="211"/>
      <c r="G22" s="212"/>
      <c r="H22" s="197">
        <f>IF(F22-G22&gt;=0,F22-G22,0)</f>
        <v>0</v>
      </c>
      <c r="I22" s="181">
        <f>156.3/1000*D22</f>
        <v>3.1260000000000003</v>
      </c>
      <c r="J22" s="178"/>
      <c r="K22" s="181">
        <f>171.9/1000*D22</f>
        <v>3.4379999999999997</v>
      </c>
      <c r="L22" s="131"/>
      <c r="M22" s="130">
        <f>IF(K22+L22-I22-J22&gt;=0, K22+L22-I22-J22, 0)</f>
        <v>0.31199999999999939</v>
      </c>
      <c r="N22" s="178">
        <f>ROUND(H22*M22,2)</f>
        <v>0</v>
      </c>
      <c r="O22" s="132">
        <f>H22*D22</f>
        <v>0</v>
      </c>
    </row>
    <row r="23" spans="1:15" x14ac:dyDescent="0.2">
      <c r="A23" s="99">
        <v>2</v>
      </c>
      <c r="B23" s="207"/>
      <c r="C23" s="208"/>
      <c r="D23" s="185">
        <v>20</v>
      </c>
      <c r="E23" s="176">
        <v>3.5</v>
      </c>
      <c r="F23" s="213"/>
      <c r="G23" s="214"/>
      <c r="H23" s="198">
        <f t="shared" ref="H23:H24" si="0">IF(F23-G23&gt;=0,F23-G23,0)</f>
        <v>0</v>
      </c>
      <c r="I23" s="182">
        <f t="shared" ref="I23:I71" si="1">156.3/1000*D23</f>
        <v>3.1260000000000003</v>
      </c>
      <c r="J23" s="179"/>
      <c r="K23" s="182">
        <f t="shared" ref="K23:K71" si="2">171.9/1000*D23</f>
        <v>3.4379999999999997</v>
      </c>
      <c r="L23" s="183"/>
      <c r="M23" s="133">
        <f t="shared" ref="M23:M24" si="3">IF(K23+L23-I23-J23&gt;=0, K23+L23-I23-J23, 0)</f>
        <v>0.31199999999999939</v>
      </c>
      <c r="N23" s="179">
        <f t="shared" ref="N23:N24" si="4">ROUND(H23*M23,2)</f>
        <v>0</v>
      </c>
      <c r="O23" s="180">
        <f t="shared" ref="O23:O24" si="5">H23*D23</f>
        <v>0</v>
      </c>
    </row>
    <row r="24" spans="1:15" x14ac:dyDescent="0.2">
      <c r="A24" s="99">
        <v>3</v>
      </c>
      <c r="B24" s="207"/>
      <c r="C24" s="208"/>
      <c r="D24" s="185">
        <v>20</v>
      </c>
      <c r="E24" s="176">
        <v>3.55</v>
      </c>
      <c r="F24" s="213"/>
      <c r="G24" s="214"/>
      <c r="H24" s="198">
        <f t="shared" si="0"/>
        <v>0</v>
      </c>
      <c r="I24" s="182">
        <f t="shared" si="1"/>
        <v>3.1260000000000003</v>
      </c>
      <c r="J24" s="179"/>
      <c r="K24" s="182">
        <f t="shared" si="2"/>
        <v>3.4379999999999997</v>
      </c>
      <c r="L24" s="183"/>
      <c r="M24" s="133">
        <f t="shared" si="3"/>
        <v>0.31199999999999939</v>
      </c>
      <c r="N24" s="179">
        <f t="shared" si="4"/>
        <v>0</v>
      </c>
      <c r="O24" s="180">
        <f t="shared" si="5"/>
        <v>0</v>
      </c>
    </row>
    <row r="25" spans="1:15" x14ac:dyDescent="0.2">
      <c r="A25" s="99">
        <v>4</v>
      </c>
      <c r="B25" s="207"/>
      <c r="C25" s="208"/>
      <c r="D25" s="185">
        <v>20</v>
      </c>
      <c r="E25" s="176">
        <v>3.6</v>
      </c>
      <c r="F25" s="213"/>
      <c r="G25" s="214"/>
      <c r="H25" s="198">
        <f t="shared" ref="H25" si="6">IF(F25-G25&gt;=0,F25-G25,0)</f>
        <v>0</v>
      </c>
      <c r="I25" s="182">
        <f t="shared" si="1"/>
        <v>3.1260000000000003</v>
      </c>
      <c r="J25" s="179"/>
      <c r="K25" s="182">
        <f t="shared" si="2"/>
        <v>3.4379999999999997</v>
      </c>
      <c r="L25" s="183"/>
      <c r="M25" s="133">
        <f t="shared" ref="M25" si="7">IF(K25+L25-I25-J25&gt;=0, K25+L25-I25-J25, 0)</f>
        <v>0.31199999999999939</v>
      </c>
      <c r="N25" s="179">
        <f t="shared" ref="N25" si="8">ROUND(H25*M25,2)</f>
        <v>0</v>
      </c>
      <c r="O25" s="180">
        <f t="shared" ref="O25" si="9">H25*D25</f>
        <v>0</v>
      </c>
    </row>
    <row r="26" spans="1:15" x14ac:dyDescent="0.2">
      <c r="A26" s="99">
        <v>5</v>
      </c>
      <c r="B26" s="207"/>
      <c r="C26" s="208"/>
      <c r="D26" s="185">
        <v>20</v>
      </c>
      <c r="E26" s="176">
        <v>3.65</v>
      </c>
      <c r="F26" s="213"/>
      <c r="G26" s="214"/>
      <c r="H26" s="198">
        <f t="shared" ref="H26:H71" si="10">IF(F26-G26&gt;=0,F26-G26,0)</f>
        <v>0</v>
      </c>
      <c r="I26" s="182">
        <f t="shared" si="1"/>
        <v>3.1260000000000003</v>
      </c>
      <c r="J26" s="179"/>
      <c r="K26" s="182">
        <f t="shared" si="2"/>
        <v>3.4379999999999997</v>
      </c>
      <c r="L26" s="183"/>
      <c r="M26" s="133">
        <f t="shared" ref="M26:M71" si="11">IF(K26+L26-I26-J26&gt;=0, K26+L26-I26-J26, 0)</f>
        <v>0.31199999999999939</v>
      </c>
      <c r="N26" s="179">
        <f t="shared" ref="N26:N71" si="12">ROUND(H26*M26,2)</f>
        <v>0</v>
      </c>
      <c r="O26" s="180">
        <f t="shared" ref="O26:O71" si="13">H26*D26</f>
        <v>0</v>
      </c>
    </row>
    <row r="27" spans="1:15" x14ac:dyDescent="0.2">
      <c r="A27" s="99">
        <v>6</v>
      </c>
      <c r="B27" s="207"/>
      <c r="C27" s="208"/>
      <c r="D27" s="185">
        <v>20</v>
      </c>
      <c r="E27" s="176">
        <v>3.7</v>
      </c>
      <c r="F27" s="213"/>
      <c r="G27" s="214"/>
      <c r="H27" s="198">
        <f t="shared" si="10"/>
        <v>0</v>
      </c>
      <c r="I27" s="182">
        <f t="shared" si="1"/>
        <v>3.1260000000000003</v>
      </c>
      <c r="J27" s="179"/>
      <c r="K27" s="182">
        <f t="shared" si="2"/>
        <v>3.4379999999999997</v>
      </c>
      <c r="L27" s="183"/>
      <c r="M27" s="133">
        <f t="shared" si="11"/>
        <v>0.31199999999999939</v>
      </c>
      <c r="N27" s="179">
        <f t="shared" si="12"/>
        <v>0</v>
      </c>
      <c r="O27" s="180">
        <f t="shared" si="13"/>
        <v>0</v>
      </c>
    </row>
    <row r="28" spans="1:15" x14ac:dyDescent="0.2">
      <c r="A28" s="99">
        <v>7</v>
      </c>
      <c r="B28" s="207"/>
      <c r="C28" s="208"/>
      <c r="D28" s="185">
        <v>20</v>
      </c>
      <c r="E28" s="176">
        <v>3.75</v>
      </c>
      <c r="F28" s="213"/>
      <c r="G28" s="214"/>
      <c r="H28" s="198">
        <f t="shared" si="10"/>
        <v>0</v>
      </c>
      <c r="I28" s="182">
        <f t="shared" si="1"/>
        <v>3.1260000000000003</v>
      </c>
      <c r="J28" s="179"/>
      <c r="K28" s="182">
        <f t="shared" si="2"/>
        <v>3.4379999999999997</v>
      </c>
      <c r="L28" s="183"/>
      <c r="M28" s="133">
        <f t="shared" si="11"/>
        <v>0.31199999999999939</v>
      </c>
      <c r="N28" s="179">
        <f t="shared" si="12"/>
        <v>0</v>
      </c>
      <c r="O28" s="180">
        <f t="shared" si="13"/>
        <v>0</v>
      </c>
    </row>
    <row r="29" spans="1:15" x14ac:dyDescent="0.2">
      <c r="A29" s="99">
        <v>8</v>
      </c>
      <c r="B29" s="207"/>
      <c r="C29" s="208"/>
      <c r="D29" s="186">
        <v>20</v>
      </c>
      <c r="E29" s="176">
        <v>3.8</v>
      </c>
      <c r="F29" s="213"/>
      <c r="G29" s="214"/>
      <c r="H29" s="198">
        <f t="shared" si="10"/>
        <v>0</v>
      </c>
      <c r="I29" s="182">
        <f t="shared" si="1"/>
        <v>3.1260000000000003</v>
      </c>
      <c r="J29" s="179"/>
      <c r="K29" s="182">
        <f t="shared" si="2"/>
        <v>3.4379999999999997</v>
      </c>
      <c r="L29" s="183"/>
      <c r="M29" s="133">
        <f t="shared" si="11"/>
        <v>0.31199999999999939</v>
      </c>
      <c r="N29" s="179">
        <f t="shared" si="12"/>
        <v>0</v>
      </c>
      <c r="O29" s="180">
        <f t="shared" si="13"/>
        <v>0</v>
      </c>
    </row>
    <row r="30" spans="1:15" x14ac:dyDescent="0.2">
      <c r="A30" s="99">
        <v>9</v>
      </c>
      <c r="B30" s="207"/>
      <c r="C30" s="208"/>
      <c r="D30" s="186">
        <v>20</v>
      </c>
      <c r="E30" s="176">
        <v>3.85</v>
      </c>
      <c r="F30" s="213"/>
      <c r="G30" s="214"/>
      <c r="H30" s="198">
        <f t="shared" si="10"/>
        <v>0</v>
      </c>
      <c r="I30" s="182">
        <f t="shared" si="1"/>
        <v>3.1260000000000003</v>
      </c>
      <c r="J30" s="179"/>
      <c r="K30" s="182">
        <f t="shared" si="2"/>
        <v>3.4379999999999997</v>
      </c>
      <c r="L30" s="183"/>
      <c r="M30" s="133">
        <f t="shared" si="11"/>
        <v>0.31199999999999939</v>
      </c>
      <c r="N30" s="179">
        <f t="shared" si="12"/>
        <v>0</v>
      </c>
      <c r="O30" s="180">
        <f t="shared" si="13"/>
        <v>0</v>
      </c>
    </row>
    <row r="31" spans="1:15" x14ac:dyDescent="0.2">
      <c r="A31" s="99">
        <v>10</v>
      </c>
      <c r="B31" s="207"/>
      <c r="C31" s="208"/>
      <c r="D31" s="186">
        <v>20</v>
      </c>
      <c r="E31" s="176">
        <v>3.9</v>
      </c>
      <c r="F31" s="213"/>
      <c r="G31" s="214"/>
      <c r="H31" s="198">
        <f t="shared" si="10"/>
        <v>0</v>
      </c>
      <c r="I31" s="182">
        <f t="shared" si="1"/>
        <v>3.1260000000000003</v>
      </c>
      <c r="J31" s="179"/>
      <c r="K31" s="182">
        <f t="shared" si="2"/>
        <v>3.4379999999999997</v>
      </c>
      <c r="L31" s="183"/>
      <c r="M31" s="133">
        <f t="shared" si="11"/>
        <v>0.31199999999999939</v>
      </c>
      <c r="N31" s="179">
        <f t="shared" si="12"/>
        <v>0</v>
      </c>
      <c r="O31" s="180">
        <f t="shared" si="13"/>
        <v>0</v>
      </c>
    </row>
    <row r="32" spans="1:15" x14ac:dyDescent="0.2">
      <c r="A32" s="99">
        <v>11</v>
      </c>
      <c r="B32" s="207"/>
      <c r="C32" s="208"/>
      <c r="D32" s="186">
        <v>20</v>
      </c>
      <c r="E32" s="176">
        <v>3.95</v>
      </c>
      <c r="F32" s="213"/>
      <c r="G32" s="214"/>
      <c r="H32" s="198">
        <f t="shared" si="10"/>
        <v>0</v>
      </c>
      <c r="I32" s="182">
        <f t="shared" si="1"/>
        <v>3.1260000000000003</v>
      </c>
      <c r="J32" s="179"/>
      <c r="K32" s="182">
        <f t="shared" si="2"/>
        <v>3.4379999999999997</v>
      </c>
      <c r="L32" s="183"/>
      <c r="M32" s="133">
        <f t="shared" si="11"/>
        <v>0.31199999999999939</v>
      </c>
      <c r="N32" s="179">
        <f t="shared" si="12"/>
        <v>0</v>
      </c>
      <c r="O32" s="180">
        <f t="shared" si="13"/>
        <v>0</v>
      </c>
    </row>
    <row r="33" spans="1:15" x14ac:dyDescent="0.2">
      <c r="A33" s="99">
        <v>12</v>
      </c>
      <c r="B33" s="207"/>
      <c r="C33" s="208"/>
      <c r="D33" s="186">
        <v>20</v>
      </c>
      <c r="E33" s="176">
        <v>4</v>
      </c>
      <c r="F33" s="213"/>
      <c r="G33" s="214"/>
      <c r="H33" s="198">
        <f t="shared" si="10"/>
        <v>0</v>
      </c>
      <c r="I33" s="182">
        <f t="shared" si="1"/>
        <v>3.1260000000000003</v>
      </c>
      <c r="J33" s="179"/>
      <c r="K33" s="182">
        <f t="shared" si="2"/>
        <v>3.4379999999999997</v>
      </c>
      <c r="L33" s="183"/>
      <c r="M33" s="133">
        <f t="shared" si="11"/>
        <v>0.31199999999999939</v>
      </c>
      <c r="N33" s="179">
        <f t="shared" si="12"/>
        <v>0</v>
      </c>
      <c r="O33" s="180">
        <f t="shared" si="13"/>
        <v>0</v>
      </c>
    </row>
    <row r="34" spans="1:15" x14ac:dyDescent="0.2">
      <c r="A34" s="99">
        <v>13</v>
      </c>
      <c r="B34" s="207"/>
      <c r="C34" s="208"/>
      <c r="D34" s="186">
        <v>20</v>
      </c>
      <c r="E34" s="176">
        <v>4.05</v>
      </c>
      <c r="F34" s="213"/>
      <c r="G34" s="214"/>
      <c r="H34" s="198">
        <f t="shared" si="10"/>
        <v>0</v>
      </c>
      <c r="I34" s="182">
        <f t="shared" si="1"/>
        <v>3.1260000000000003</v>
      </c>
      <c r="J34" s="179"/>
      <c r="K34" s="182">
        <f t="shared" si="2"/>
        <v>3.4379999999999997</v>
      </c>
      <c r="L34" s="183"/>
      <c r="M34" s="133">
        <f t="shared" si="11"/>
        <v>0.31199999999999939</v>
      </c>
      <c r="N34" s="179">
        <f t="shared" si="12"/>
        <v>0</v>
      </c>
      <c r="O34" s="180">
        <f t="shared" si="13"/>
        <v>0</v>
      </c>
    </row>
    <row r="35" spans="1:15" x14ac:dyDescent="0.2">
      <c r="A35" s="99">
        <v>14</v>
      </c>
      <c r="B35" s="207"/>
      <c r="C35" s="208"/>
      <c r="D35" s="186">
        <v>20</v>
      </c>
      <c r="E35" s="176">
        <v>4.0999999999999996</v>
      </c>
      <c r="F35" s="213"/>
      <c r="G35" s="214"/>
      <c r="H35" s="198">
        <f t="shared" si="10"/>
        <v>0</v>
      </c>
      <c r="I35" s="182">
        <f t="shared" si="1"/>
        <v>3.1260000000000003</v>
      </c>
      <c r="J35" s="179"/>
      <c r="K35" s="182">
        <f t="shared" si="2"/>
        <v>3.4379999999999997</v>
      </c>
      <c r="L35" s="183"/>
      <c r="M35" s="133">
        <f t="shared" si="11"/>
        <v>0.31199999999999939</v>
      </c>
      <c r="N35" s="179">
        <f t="shared" si="12"/>
        <v>0</v>
      </c>
      <c r="O35" s="180">
        <f t="shared" si="13"/>
        <v>0</v>
      </c>
    </row>
    <row r="36" spans="1:15" x14ac:dyDescent="0.2">
      <c r="A36" s="99">
        <v>15</v>
      </c>
      <c r="B36" s="207"/>
      <c r="C36" s="208"/>
      <c r="D36" s="186">
        <v>20</v>
      </c>
      <c r="E36" s="176">
        <v>4.1500000000000004</v>
      </c>
      <c r="F36" s="213"/>
      <c r="G36" s="214"/>
      <c r="H36" s="198">
        <f t="shared" si="10"/>
        <v>0</v>
      </c>
      <c r="I36" s="182">
        <f t="shared" si="1"/>
        <v>3.1260000000000003</v>
      </c>
      <c r="J36" s="179"/>
      <c r="K36" s="182">
        <f t="shared" si="2"/>
        <v>3.4379999999999997</v>
      </c>
      <c r="L36" s="183"/>
      <c r="M36" s="133">
        <f t="shared" si="11"/>
        <v>0.31199999999999939</v>
      </c>
      <c r="N36" s="179">
        <f t="shared" si="12"/>
        <v>0</v>
      </c>
      <c r="O36" s="180">
        <f t="shared" si="13"/>
        <v>0</v>
      </c>
    </row>
    <row r="37" spans="1:15" x14ac:dyDescent="0.2">
      <c r="A37" s="99">
        <v>16</v>
      </c>
      <c r="B37" s="207"/>
      <c r="C37" s="208"/>
      <c r="D37" s="186">
        <v>20</v>
      </c>
      <c r="E37" s="176">
        <v>4.2</v>
      </c>
      <c r="F37" s="213"/>
      <c r="G37" s="214"/>
      <c r="H37" s="198">
        <f t="shared" si="10"/>
        <v>0</v>
      </c>
      <c r="I37" s="182">
        <f t="shared" si="1"/>
        <v>3.1260000000000003</v>
      </c>
      <c r="J37" s="179"/>
      <c r="K37" s="182">
        <f t="shared" si="2"/>
        <v>3.4379999999999997</v>
      </c>
      <c r="L37" s="183"/>
      <c r="M37" s="133">
        <f t="shared" si="11"/>
        <v>0.31199999999999939</v>
      </c>
      <c r="N37" s="179">
        <f t="shared" si="12"/>
        <v>0</v>
      </c>
      <c r="O37" s="180">
        <f t="shared" si="13"/>
        <v>0</v>
      </c>
    </row>
    <row r="38" spans="1:15" x14ac:dyDescent="0.2">
      <c r="A38" s="99">
        <v>17</v>
      </c>
      <c r="B38" s="207"/>
      <c r="C38" s="208"/>
      <c r="D38" s="186">
        <v>20</v>
      </c>
      <c r="E38" s="176">
        <v>4.25</v>
      </c>
      <c r="F38" s="213"/>
      <c r="G38" s="214"/>
      <c r="H38" s="198">
        <f t="shared" si="10"/>
        <v>0</v>
      </c>
      <c r="I38" s="182">
        <f t="shared" si="1"/>
        <v>3.1260000000000003</v>
      </c>
      <c r="J38" s="179"/>
      <c r="K38" s="182">
        <f t="shared" si="2"/>
        <v>3.4379999999999997</v>
      </c>
      <c r="L38" s="183"/>
      <c r="M38" s="133">
        <f t="shared" si="11"/>
        <v>0.31199999999999939</v>
      </c>
      <c r="N38" s="179">
        <f t="shared" si="12"/>
        <v>0</v>
      </c>
      <c r="O38" s="180">
        <f t="shared" si="13"/>
        <v>0</v>
      </c>
    </row>
    <row r="39" spans="1:15" x14ac:dyDescent="0.2">
      <c r="A39" s="99">
        <v>18</v>
      </c>
      <c r="B39" s="207"/>
      <c r="C39" s="208"/>
      <c r="D39" s="186">
        <v>20</v>
      </c>
      <c r="E39" s="176">
        <v>4.3</v>
      </c>
      <c r="F39" s="213"/>
      <c r="G39" s="214"/>
      <c r="H39" s="198">
        <f t="shared" si="10"/>
        <v>0</v>
      </c>
      <c r="I39" s="182">
        <f t="shared" si="1"/>
        <v>3.1260000000000003</v>
      </c>
      <c r="J39" s="179"/>
      <c r="K39" s="182">
        <f t="shared" si="2"/>
        <v>3.4379999999999997</v>
      </c>
      <c r="L39" s="183"/>
      <c r="M39" s="133">
        <f t="shared" si="11"/>
        <v>0.31199999999999939</v>
      </c>
      <c r="N39" s="179">
        <f t="shared" si="12"/>
        <v>0</v>
      </c>
      <c r="O39" s="180">
        <f t="shared" si="13"/>
        <v>0</v>
      </c>
    </row>
    <row r="40" spans="1:15" x14ac:dyDescent="0.2">
      <c r="A40" s="99">
        <v>19</v>
      </c>
      <c r="B40" s="207"/>
      <c r="C40" s="208"/>
      <c r="D40" s="186">
        <v>20</v>
      </c>
      <c r="E40" s="176">
        <v>4.4000000000000004</v>
      </c>
      <c r="F40" s="213"/>
      <c r="G40" s="214"/>
      <c r="H40" s="198">
        <f t="shared" si="10"/>
        <v>0</v>
      </c>
      <c r="I40" s="182">
        <f t="shared" si="1"/>
        <v>3.1260000000000003</v>
      </c>
      <c r="J40" s="179"/>
      <c r="K40" s="182">
        <f t="shared" si="2"/>
        <v>3.4379999999999997</v>
      </c>
      <c r="L40" s="183"/>
      <c r="M40" s="133">
        <f t="shared" si="11"/>
        <v>0.31199999999999939</v>
      </c>
      <c r="N40" s="179">
        <f t="shared" si="12"/>
        <v>0</v>
      </c>
      <c r="O40" s="180">
        <f t="shared" si="13"/>
        <v>0</v>
      </c>
    </row>
    <row r="41" spans="1:15" x14ac:dyDescent="0.2">
      <c r="A41" s="99">
        <v>20</v>
      </c>
      <c r="B41" s="207"/>
      <c r="C41" s="208"/>
      <c r="D41" s="186">
        <v>20</v>
      </c>
      <c r="E41" s="176">
        <v>4.45</v>
      </c>
      <c r="F41" s="213"/>
      <c r="G41" s="214"/>
      <c r="H41" s="198">
        <f t="shared" si="10"/>
        <v>0</v>
      </c>
      <c r="I41" s="182">
        <f t="shared" si="1"/>
        <v>3.1260000000000003</v>
      </c>
      <c r="J41" s="179"/>
      <c r="K41" s="182">
        <f t="shared" si="2"/>
        <v>3.4379999999999997</v>
      </c>
      <c r="L41" s="183"/>
      <c r="M41" s="133">
        <f t="shared" si="11"/>
        <v>0.31199999999999939</v>
      </c>
      <c r="N41" s="179">
        <f t="shared" si="12"/>
        <v>0</v>
      </c>
      <c r="O41" s="180">
        <f t="shared" si="13"/>
        <v>0</v>
      </c>
    </row>
    <row r="42" spans="1:15" x14ac:dyDescent="0.2">
      <c r="A42" s="99">
        <v>21</v>
      </c>
      <c r="B42" s="207"/>
      <c r="C42" s="208"/>
      <c r="D42" s="186">
        <v>20</v>
      </c>
      <c r="E42" s="176">
        <v>4.5</v>
      </c>
      <c r="F42" s="213"/>
      <c r="G42" s="214"/>
      <c r="H42" s="198">
        <f t="shared" si="10"/>
        <v>0</v>
      </c>
      <c r="I42" s="182">
        <f t="shared" si="1"/>
        <v>3.1260000000000003</v>
      </c>
      <c r="J42" s="179"/>
      <c r="K42" s="182">
        <f t="shared" si="2"/>
        <v>3.4379999999999997</v>
      </c>
      <c r="L42" s="183"/>
      <c r="M42" s="133">
        <f t="shared" si="11"/>
        <v>0.31199999999999939</v>
      </c>
      <c r="N42" s="179">
        <f t="shared" si="12"/>
        <v>0</v>
      </c>
      <c r="O42" s="180">
        <f t="shared" si="13"/>
        <v>0</v>
      </c>
    </row>
    <row r="43" spans="1:15" x14ac:dyDescent="0.2">
      <c r="A43" s="99">
        <v>22</v>
      </c>
      <c r="B43" s="207"/>
      <c r="C43" s="208"/>
      <c r="D43" s="186">
        <v>20</v>
      </c>
      <c r="E43" s="176">
        <v>4.5999999999999996</v>
      </c>
      <c r="F43" s="213"/>
      <c r="G43" s="214"/>
      <c r="H43" s="198">
        <f t="shared" si="10"/>
        <v>0</v>
      </c>
      <c r="I43" s="182">
        <f t="shared" si="1"/>
        <v>3.1260000000000003</v>
      </c>
      <c r="J43" s="179"/>
      <c r="K43" s="182">
        <f t="shared" si="2"/>
        <v>3.4379999999999997</v>
      </c>
      <c r="L43" s="183"/>
      <c r="M43" s="133">
        <f t="shared" si="11"/>
        <v>0.31199999999999939</v>
      </c>
      <c r="N43" s="179">
        <f t="shared" si="12"/>
        <v>0</v>
      </c>
      <c r="O43" s="180">
        <f t="shared" si="13"/>
        <v>0</v>
      </c>
    </row>
    <row r="44" spans="1:15" x14ac:dyDescent="0.2">
      <c r="A44" s="99">
        <v>23</v>
      </c>
      <c r="B44" s="207"/>
      <c r="C44" s="208"/>
      <c r="D44" s="186">
        <v>20</v>
      </c>
      <c r="E44" s="176">
        <v>4.6500000000000004</v>
      </c>
      <c r="F44" s="213"/>
      <c r="G44" s="214"/>
      <c r="H44" s="198">
        <f t="shared" si="10"/>
        <v>0</v>
      </c>
      <c r="I44" s="182">
        <f t="shared" si="1"/>
        <v>3.1260000000000003</v>
      </c>
      <c r="J44" s="179"/>
      <c r="K44" s="182">
        <f t="shared" si="2"/>
        <v>3.4379999999999997</v>
      </c>
      <c r="L44" s="183"/>
      <c r="M44" s="133">
        <f t="shared" si="11"/>
        <v>0.31199999999999939</v>
      </c>
      <c r="N44" s="179">
        <f t="shared" si="12"/>
        <v>0</v>
      </c>
      <c r="O44" s="180">
        <f t="shared" si="13"/>
        <v>0</v>
      </c>
    </row>
    <row r="45" spans="1:15" x14ac:dyDescent="0.2">
      <c r="A45" s="99">
        <v>24</v>
      </c>
      <c r="B45" s="207"/>
      <c r="C45" s="208"/>
      <c r="D45" s="186">
        <v>20</v>
      </c>
      <c r="E45" s="176">
        <v>4.7</v>
      </c>
      <c r="F45" s="213"/>
      <c r="G45" s="214"/>
      <c r="H45" s="198">
        <f t="shared" si="10"/>
        <v>0</v>
      </c>
      <c r="I45" s="182">
        <f t="shared" si="1"/>
        <v>3.1260000000000003</v>
      </c>
      <c r="J45" s="179"/>
      <c r="K45" s="182">
        <f t="shared" si="2"/>
        <v>3.4379999999999997</v>
      </c>
      <c r="L45" s="183"/>
      <c r="M45" s="133">
        <f t="shared" si="11"/>
        <v>0.31199999999999939</v>
      </c>
      <c r="N45" s="179">
        <f t="shared" si="12"/>
        <v>0</v>
      </c>
      <c r="O45" s="180">
        <f t="shared" si="13"/>
        <v>0</v>
      </c>
    </row>
    <row r="46" spans="1:15" x14ac:dyDescent="0.2">
      <c r="A46" s="99">
        <v>25</v>
      </c>
      <c r="B46" s="207"/>
      <c r="C46" s="208"/>
      <c r="D46" s="186">
        <v>20</v>
      </c>
      <c r="E46" s="176">
        <v>4.75</v>
      </c>
      <c r="F46" s="213"/>
      <c r="G46" s="214"/>
      <c r="H46" s="198">
        <f t="shared" si="10"/>
        <v>0</v>
      </c>
      <c r="I46" s="182">
        <f t="shared" si="1"/>
        <v>3.1260000000000003</v>
      </c>
      <c r="J46" s="179"/>
      <c r="K46" s="182">
        <f t="shared" si="2"/>
        <v>3.4379999999999997</v>
      </c>
      <c r="L46" s="183"/>
      <c r="M46" s="133">
        <f t="shared" si="11"/>
        <v>0.31199999999999939</v>
      </c>
      <c r="N46" s="179">
        <f t="shared" si="12"/>
        <v>0</v>
      </c>
      <c r="O46" s="180">
        <f t="shared" si="13"/>
        <v>0</v>
      </c>
    </row>
    <row r="47" spans="1:15" x14ac:dyDescent="0.2">
      <c r="A47" s="99">
        <v>26</v>
      </c>
      <c r="B47" s="207"/>
      <c r="C47" s="208"/>
      <c r="D47" s="186">
        <v>20</v>
      </c>
      <c r="E47" s="176">
        <v>4.8</v>
      </c>
      <c r="F47" s="213"/>
      <c r="G47" s="214"/>
      <c r="H47" s="198">
        <f t="shared" si="10"/>
        <v>0</v>
      </c>
      <c r="I47" s="182">
        <f t="shared" si="1"/>
        <v>3.1260000000000003</v>
      </c>
      <c r="J47" s="179"/>
      <c r="K47" s="182">
        <f t="shared" si="2"/>
        <v>3.4379999999999997</v>
      </c>
      <c r="L47" s="183"/>
      <c r="M47" s="133">
        <f t="shared" si="11"/>
        <v>0.31199999999999939</v>
      </c>
      <c r="N47" s="179">
        <f t="shared" si="12"/>
        <v>0</v>
      </c>
      <c r="O47" s="180">
        <f t="shared" si="13"/>
        <v>0</v>
      </c>
    </row>
    <row r="48" spans="1:15" ht="13.5" thickBot="1" x14ac:dyDescent="0.25">
      <c r="A48" s="99">
        <v>27</v>
      </c>
      <c r="B48" s="207"/>
      <c r="C48" s="208"/>
      <c r="D48" s="186">
        <v>20</v>
      </c>
      <c r="E48" s="176">
        <v>4.8499999999999996</v>
      </c>
      <c r="F48" s="213"/>
      <c r="G48" s="214"/>
      <c r="H48" s="198">
        <f t="shared" si="10"/>
        <v>0</v>
      </c>
      <c r="I48" s="182">
        <f t="shared" si="1"/>
        <v>3.1260000000000003</v>
      </c>
      <c r="J48" s="204"/>
      <c r="K48" s="182">
        <f t="shared" si="2"/>
        <v>3.4379999999999997</v>
      </c>
      <c r="L48" s="183"/>
      <c r="M48" s="133">
        <f t="shared" si="11"/>
        <v>0.31199999999999939</v>
      </c>
      <c r="N48" s="179">
        <f t="shared" si="12"/>
        <v>0</v>
      </c>
      <c r="O48" s="180">
        <f t="shared" si="13"/>
        <v>0</v>
      </c>
    </row>
    <row r="49" spans="1:15" ht="13.5" thickTop="1" x14ac:dyDescent="0.2">
      <c r="A49" s="99">
        <v>28</v>
      </c>
      <c r="B49" s="207"/>
      <c r="C49" s="208"/>
      <c r="D49" s="186">
        <v>20</v>
      </c>
      <c r="E49" s="176">
        <v>5</v>
      </c>
      <c r="F49" s="213"/>
      <c r="G49" s="214"/>
      <c r="H49" s="198">
        <f t="shared" si="10"/>
        <v>0</v>
      </c>
      <c r="I49" s="182"/>
      <c r="J49" s="215">
        <f t="shared" ref="J49:J59" si="14">(119.6/1000*1+(E49/D49)*(15/100))*D49</f>
        <v>3.1419999999999999</v>
      </c>
      <c r="K49" s="182">
        <f t="shared" si="2"/>
        <v>3.4379999999999997</v>
      </c>
      <c r="L49" s="183"/>
      <c r="M49" s="133">
        <f t="shared" si="11"/>
        <v>0.29599999999999982</v>
      </c>
      <c r="N49" s="179">
        <f t="shared" si="12"/>
        <v>0</v>
      </c>
      <c r="O49" s="180">
        <f t="shared" si="13"/>
        <v>0</v>
      </c>
    </row>
    <row r="50" spans="1:15" x14ac:dyDescent="0.2">
      <c r="A50" s="99">
        <v>29</v>
      </c>
      <c r="B50" s="207"/>
      <c r="C50" s="208"/>
      <c r="D50" s="186">
        <v>20</v>
      </c>
      <c r="E50" s="176">
        <v>5.0999999999999996</v>
      </c>
      <c r="F50" s="213"/>
      <c r="G50" s="214"/>
      <c r="H50" s="198">
        <f t="shared" si="10"/>
        <v>0</v>
      </c>
      <c r="I50" s="182"/>
      <c r="J50" s="179">
        <f t="shared" si="14"/>
        <v>3.157</v>
      </c>
      <c r="K50" s="182">
        <f t="shared" si="2"/>
        <v>3.4379999999999997</v>
      </c>
      <c r="L50" s="183"/>
      <c r="M50" s="133">
        <f t="shared" si="11"/>
        <v>0.28099999999999969</v>
      </c>
      <c r="N50" s="179">
        <f t="shared" si="12"/>
        <v>0</v>
      </c>
      <c r="O50" s="180">
        <f t="shared" si="13"/>
        <v>0</v>
      </c>
    </row>
    <row r="51" spans="1:15" ht="13.5" thickBot="1" x14ac:dyDescent="0.25">
      <c r="A51" s="99">
        <v>30</v>
      </c>
      <c r="B51" s="207"/>
      <c r="C51" s="208"/>
      <c r="D51" s="186">
        <v>20</v>
      </c>
      <c r="E51" s="176">
        <v>5.35</v>
      </c>
      <c r="F51" s="213"/>
      <c r="G51" s="214"/>
      <c r="H51" s="198">
        <f t="shared" si="10"/>
        <v>0</v>
      </c>
      <c r="I51" s="182"/>
      <c r="J51" s="179">
        <f t="shared" si="14"/>
        <v>3.1945000000000001</v>
      </c>
      <c r="K51" s="182">
        <f t="shared" si="2"/>
        <v>3.4379999999999997</v>
      </c>
      <c r="L51" s="204"/>
      <c r="M51" s="133">
        <f t="shared" si="11"/>
        <v>0.24349999999999961</v>
      </c>
      <c r="N51" s="179">
        <f t="shared" si="12"/>
        <v>0</v>
      </c>
      <c r="O51" s="180">
        <f t="shared" si="13"/>
        <v>0</v>
      </c>
    </row>
    <row r="52" spans="1:15" ht="13.5" thickTop="1" x14ac:dyDescent="0.2">
      <c r="A52" s="99">
        <v>31</v>
      </c>
      <c r="B52" s="207"/>
      <c r="C52" s="208"/>
      <c r="D52" s="186">
        <v>20</v>
      </c>
      <c r="E52" s="176">
        <v>5.4</v>
      </c>
      <c r="F52" s="213"/>
      <c r="G52" s="214"/>
      <c r="H52" s="198">
        <f t="shared" si="10"/>
        <v>0</v>
      </c>
      <c r="I52" s="182"/>
      <c r="J52" s="179">
        <f t="shared" si="14"/>
        <v>3.202</v>
      </c>
      <c r="K52" s="182"/>
      <c r="L52" s="216">
        <f t="shared" ref="L52:L59" si="15">(131.6/1000*1+(E52/D52)*(15/100))*D52</f>
        <v>3.4420000000000002</v>
      </c>
      <c r="M52" s="133">
        <f t="shared" si="11"/>
        <v>0.24000000000000021</v>
      </c>
      <c r="N52" s="179">
        <f t="shared" si="12"/>
        <v>0</v>
      </c>
      <c r="O52" s="180">
        <f t="shared" si="13"/>
        <v>0</v>
      </c>
    </row>
    <row r="53" spans="1:15" x14ac:dyDescent="0.2">
      <c r="A53" s="99">
        <v>32</v>
      </c>
      <c r="B53" s="207"/>
      <c r="C53" s="208"/>
      <c r="D53" s="186">
        <v>20</v>
      </c>
      <c r="E53" s="176">
        <v>5.8</v>
      </c>
      <c r="F53" s="213"/>
      <c r="G53" s="214"/>
      <c r="H53" s="198">
        <f t="shared" si="10"/>
        <v>0</v>
      </c>
      <c r="I53" s="182"/>
      <c r="J53" s="179">
        <f t="shared" si="14"/>
        <v>3.262</v>
      </c>
      <c r="K53" s="182"/>
      <c r="L53" s="183">
        <f t="shared" si="15"/>
        <v>3.5019999999999998</v>
      </c>
      <c r="M53" s="133">
        <f t="shared" si="11"/>
        <v>0.23999999999999977</v>
      </c>
      <c r="N53" s="179">
        <f t="shared" si="12"/>
        <v>0</v>
      </c>
      <c r="O53" s="180">
        <f t="shared" si="13"/>
        <v>0</v>
      </c>
    </row>
    <row r="54" spans="1:15" x14ac:dyDescent="0.2">
      <c r="A54" s="99">
        <v>33</v>
      </c>
      <c r="B54" s="207"/>
      <c r="C54" s="208"/>
      <c r="D54" s="186">
        <v>20</v>
      </c>
      <c r="E54" s="176">
        <v>6</v>
      </c>
      <c r="F54" s="213"/>
      <c r="G54" s="214"/>
      <c r="H54" s="198">
        <f t="shared" si="10"/>
        <v>0</v>
      </c>
      <c r="I54" s="182"/>
      <c r="J54" s="179">
        <f t="shared" si="14"/>
        <v>3.2919999999999998</v>
      </c>
      <c r="K54" s="182"/>
      <c r="L54" s="183">
        <f t="shared" si="15"/>
        <v>3.5319999999999996</v>
      </c>
      <c r="M54" s="133">
        <f t="shared" si="11"/>
        <v>0.23999999999999977</v>
      </c>
      <c r="N54" s="179">
        <f t="shared" si="12"/>
        <v>0</v>
      </c>
      <c r="O54" s="180">
        <f t="shared" si="13"/>
        <v>0</v>
      </c>
    </row>
    <row r="55" spans="1:15" x14ac:dyDescent="0.2">
      <c r="A55" s="99">
        <v>34</v>
      </c>
      <c r="B55" s="207"/>
      <c r="C55" s="208"/>
      <c r="D55" s="186">
        <v>20</v>
      </c>
      <c r="E55" s="176">
        <v>6.1</v>
      </c>
      <c r="F55" s="213"/>
      <c r="G55" s="214"/>
      <c r="H55" s="198">
        <f t="shared" si="10"/>
        <v>0</v>
      </c>
      <c r="I55" s="182"/>
      <c r="J55" s="179">
        <f t="shared" si="14"/>
        <v>3.3069999999999999</v>
      </c>
      <c r="K55" s="182"/>
      <c r="L55" s="183">
        <f t="shared" si="15"/>
        <v>3.5470000000000002</v>
      </c>
      <c r="M55" s="133">
        <f t="shared" si="11"/>
        <v>0.24000000000000021</v>
      </c>
      <c r="N55" s="179">
        <f t="shared" si="12"/>
        <v>0</v>
      </c>
      <c r="O55" s="180">
        <f t="shared" si="13"/>
        <v>0</v>
      </c>
    </row>
    <row r="56" spans="1:15" x14ac:dyDescent="0.2">
      <c r="A56" s="99">
        <v>35</v>
      </c>
      <c r="B56" s="207"/>
      <c r="C56" s="208"/>
      <c r="D56" s="186">
        <v>20</v>
      </c>
      <c r="E56" s="176">
        <v>6.4</v>
      </c>
      <c r="F56" s="213"/>
      <c r="G56" s="214"/>
      <c r="H56" s="198">
        <f t="shared" si="10"/>
        <v>0</v>
      </c>
      <c r="I56" s="182"/>
      <c r="J56" s="179">
        <f t="shared" si="14"/>
        <v>3.3519999999999999</v>
      </c>
      <c r="K56" s="182"/>
      <c r="L56" s="183">
        <f t="shared" si="15"/>
        <v>3.5919999999999996</v>
      </c>
      <c r="M56" s="133">
        <f t="shared" si="11"/>
        <v>0.23999999999999977</v>
      </c>
      <c r="N56" s="179">
        <f t="shared" si="12"/>
        <v>0</v>
      </c>
      <c r="O56" s="180">
        <f t="shared" si="13"/>
        <v>0</v>
      </c>
    </row>
    <row r="57" spans="1:15" x14ac:dyDescent="0.2">
      <c r="A57" s="99">
        <v>36</v>
      </c>
      <c r="B57" s="207"/>
      <c r="C57" s="208"/>
      <c r="D57" s="186">
        <v>20</v>
      </c>
      <c r="E57" s="176">
        <v>6.45</v>
      </c>
      <c r="F57" s="213"/>
      <c r="G57" s="214"/>
      <c r="H57" s="198">
        <f t="shared" si="10"/>
        <v>0</v>
      </c>
      <c r="I57" s="182"/>
      <c r="J57" s="179">
        <f t="shared" si="14"/>
        <v>3.3594999999999997</v>
      </c>
      <c r="K57" s="182"/>
      <c r="L57" s="183">
        <f t="shared" si="15"/>
        <v>3.5994999999999999</v>
      </c>
      <c r="M57" s="133">
        <f t="shared" si="11"/>
        <v>0.24000000000000021</v>
      </c>
      <c r="N57" s="179">
        <f t="shared" si="12"/>
        <v>0</v>
      </c>
      <c r="O57" s="180">
        <f t="shared" si="13"/>
        <v>0</v>
      </c>
    </row>
    <row r="58" spans="1:15" x14ac:dyDescent="0.2">
      <c r="A58" s="99">
        <v>37</v>
      </c>
      <c r="B58" s="207"/>
      <c r="C58" s="208"/>
      <c r="D58" s="186">
        <v>20</v>
      </c>
      <c r="E58" s="176">
        <v>6.5</v>
      </c>
      <c r="F58" s="213"/>
      <c r="G58" s="214"/>
      <c r="H58" s="198">
        <f t="shared" si="10"/>
        <v>0</v>
      </c>
      <c r="I58" s="182"/>
      <c r="J58" s="179">
        <f t="shared" si="14"/>
        <v>3.367</v>
      </c>
      <c r="K58" s="182"/>
      <c r="L58" s="183">
        <f t="shared" si="15"/>
        <v>3.6070000000000002</v>
      </c>
      <c r="M58" s="133">
        <f t="shared" si="11"/>
        <v>0.24000000000000021</v>
      </c>
      <c r="N58" s="179">
        <f t="shared" si="12"/>
        <v>0</v>
      </c>
      <c r="O58" s="180">
        <f t="shared" si="13"/>
        <v>0</v>
      </c>
    </row>
    <row r="59" spans="1:15" x14ac:dyDescent="0.2">
      <c r="A59" s="99">
        <v>38</v>
      </c>
      <c r="B59" s="207"/>
      <c r="C59" s="208"/>
      <c r="D59" s="186">
        <v>20</v>
      </c>
      <c r="E59" s="176">
        <v>7</v>
      </c>
      <c r="F59" s="213"/>
      <c r="G59" s="214"/>
      <c r="H59" s="198">
        <f t="shared" si="10"/>
        <v>0</v>
      </c>
      <c r="I59" s="182"/>
      <c r="J59" s="179">
        <f t="shared" si="14"/>
        <v>3.4420000000000002</v>
      </c>
      <c r="K59" s="182"/>
      <c r="L59" s="183">
        <f t="shared" si="15"/>
        <v>3.6819999999999995</v>
      </c>
      <c r="M59" s="133">
        <f t="shared" si="11"/>
        <v>0.23999999999999932</v>
      </c>
      <c r="N59" s="179">
        <f t="shared" si="12"/>
        <v>0</v>
      </c>
      <c r="O59" s="180">
        <f t="shared" si="13"/>
        <v>0</v>
      </c>
    </row>
    <row r="60" spans="1:15" x14ac:dyDescent="0.2">
      <c r="A60" s="99">
        <v>39</v>
      </c>
      <c r="B60" s="207"/>
      <c r="C60" s="208"/>
      <c r="D60" s="189">
        <v>21</v>
      </c>
      <c r="E60" s="190">
        <v>3.95</v>
      </c>
      <c r="F60" s="213"/>
      <c r="G60" s="214"/>
      <c r="H60" s="198">
        <f t="shared" si="10"/>
        <v>0</v>
      </c>
      <c r="I60" s="182">
        <f t="shared" si="1"/>
        <v>3.2823000000000007</v>
      </c>
      <c r="J60" s="179"/>
      <c r="K60" s="182">
        <f t="shared" si="2"/>
        <v>3.6099000000000001</v>
      </c>
      <c r="L60" s="183"/>
      <c r="M60" s="133">
        <f t="shared" si="11"/>
        <v>0.32759999999999945</v>
      </c>
      <c r="N60" s="179">
        <f t="shared" si="12"/>
        <v>0</v>
      </c>
      <c r="O60" s="180">
        <f t="shared" si="13"/>
        <v>0</v>
      </c>
    </row>
    <row r="61" spans="1:15" x14ac:dyDescent="0.2">
      <c r="A61" s="99">
        <v>40</v>
      </c>
      <c r="B61" s="207"/>
      <c r="C61" s="208"/>
      <c r="D61" s="189">
        <v>24</v>
      </c>
      <c r="E61" s="190">
        <v>5</v>
      </c>
      <c r="F61" s="213"/>
      <c r="G61" s="214"/>
      <c r="H61" s="198">
        <f t="shared" si="10"/>
        <v>0</v>
      </c>
      <c r="I61" s="182">
        <f t="shared" si="1"/>
        <v>3.7512000000000008</v>
      </c>
      <c r="J61" s="179"/>
      <c r="K61" s="182">
        <f t="shared" si="2"/>
        <v>4.1256000000000004</v>
      </c>
      <c r="L61" s="183"/>
      <c r="M61" s="133">
        <f t="shared" si="11"/>
        <v>0.37439999999999962</v>
      </c>
      <c r="N61" s="179">
        <f t="shared" si="12"/>
        <v>0</v>
      </c>
      <c r="O61" s="180">
        <f t="shared" si="13"/>
        <v>0</v>
      </c>
    </row>
    <row r="62" spans="1:15" x14ac:dyDescent="0.2">
      <c r="A62" s="99">
        <v>41</v>
      </c>
      <c r="B62" s="207"/>
      <c r="C62" s="208"/>
      <c r="D62" s="189">
        <v>25</v>
      </c>
      <c r="E62" s="190">
        <v>6</v>
      </c>
      <c r="F62" s="213"/>
      <c r="G62" s="214"/>
      <c r="H62" s="198">
        <f t="shared" si="10"/>
        <v>0</v>
      </c>
      <c r="I62" s="182">
        <f t="shared" si="1"/>
        <v>3.9075000000000006</v>
      </c>
      <c r="J62" s="179"/>
      <c r="K62" s="182">
        <f t="shared" si="2"/>
        <v>4.2975000000000003</v>
      </c>
      <c r="L62" s="183"/>
      <c r="M62" s="133">
        <f t="shared" si="11"/>
        <v>0.38999999999999968</v>
      </c>
      <c r="N62" s="179">
        <f t="shared" si="12"/>
        <v>0</v>
      </c>
      <c r="O62" s="180">
        <f t="shared" si="13"/>
        <v>0</v>
      </c>
    </row>
    <row r="63" spans="1:15" x14ac:dyDescent="0.2">
      <c r="A63" s="99">
        <v>42</v>
      </c>
      <c r="B63" s="207"/>
      <c r="C63" s="208"/>
      <c r="D63" s="187">
        <v>40</v>
      </c>
      <c r="E63" s="176">
        <v>7</v>
      </c>
      <c r="F63" s="213"/>
      <c r="G63" s="214"/>
      <c r="H63" s="198">
        <f t="shared" si="10"/>
        <v>0</v>
      </c>
      <c r="I63" s="182">
        <f t="shared" si="1"/>
        <v>6.2520000000000007</v>
      </c>
      <c r="J63" s="179"/>
      <c r="K63" s="182">
        <f t="shared" si="2"/>
        <v>6.8759999999999994</v>
      </c>
      <c r="L63" s="183"/>
      <c r="M63" s="133">
        <f t="shared" si="11"/>
        <v>0.62399999999999878</v>
      </c>
      <c r="N63" s="179">
        <f t="shared" si="12"/>
        <v>0</v>
      </c>
      <c r="O63" s="180">
        <f t="shared" si="13"/>
        <v>0</v>
      </c>
    </row>
    <row r="64" spans="1:15" x14ac:dyDescent="0.2">
      <c r="A64" s="99">
        <v>43</v>
      </c>
      <c r="B64" s="207"/>
      <c r="C64" s="208"/>
      <c r="D64" s="186">
        <v>40</v>
      </c>
      <c r="E64" s="176">
        <v>7.4</v>
      </c>
      <c r="F64" s="213"/>
      <c r="G64" s="214"/>
      <c r="H64" s="198">
        <f t="shared" si="10"/>
        <v>0</v>
      </c>
      <c r="I64" s="182">
        <f t="shared" si="1"/>
        <v>6.2520000000000007</v>
      </c>
      <c r="J64" s="179"/>
      <c r="K64" s="182">
        <f t="shared" si="2"/>
        <v>6.8759999999999994</v>
      </c>
      <c r="L64" s="183"/>
      <c r="M64" s="133">
        <f t="shared" si="11"/>
        <v>0.62399999999999878</v>
      </c>
      <c r="N64" s="179">
        <f t="shared" si="12"/>
        <v>0</v>
      </c>
      <c r="O64" s="180">
        <f t="shared" si="13"/>
        <v>0</v>
      </c>
    </row>
    <row r="65" spans="1:15" x14ac:dyDescent="0.2">
      <c r="A65" s="99">
        <v>44</v>
      </c>
      <c r="B65" s="207"/>
      <c r="C65" s="208"/>
      <c r="D65" s="186">
        <v>40</v>
      </c>
      <c r="E65" s="176">
        <v>7.9</v>
      </c>
      <c r="F65" s="213"/>
      <c r="G65" s="214"/>
      <c r="H65" s="198">
        <f t="shared" si="10"/>
        <v>0</v>
      </c>
      <c r="I65" s="182">
        <f t="shared" si="1"/>
        <v>6.2520000000000007</v>
      </c>
      <c r="J65" s="179"/>
      <c r="K65" s="182">
        <f t="shared" si="2"/>
        <v>6.8759999999999994</v>
      </c>
      <c r="L65" s="183"/>
      <c r="M65" s="133">
        <f t="shared" si="11"/>
        <v>0.62399999999999878</v>
      </c>
      <c r="N65" s="179">
        <f t="shared" si="12"/>
        <v>0</v>
      </c>
      <c r="O65" s="180">
        <f t="shared" si="13"/>
        <v>0</v>
      </c>
    </row>
    <row r="66" spans="1:15" x14ac:dyDescent="0.2">
      <c r="A66" s="99">
        <v>45</v>
      </c>
      <c r="B66" s="207"/>
      <c r="C66" s="208"/>
      <c r="D66" s="186">
        <v>40</v>
      </c>
      <c r="E66" s="176">
        <v>7.95</v>
      </c>
      <c r="F66" s="213"/>
      <c r="G66" s="214"/>
      <c r="H66" s="198">
        <f t="shared" si="10"/>
        <v>0</v>
      </c>
      <c r="I66" s="182">
        <f t="shared" si="1"/>
        <v>6.2520000000000007</v>
      </c>
      <c r="J66" s="179"/>
      <c r="K66" s="182">
        <f t="shared" si="2"/>
        <v>6.8759999999999994</v>
      </c>
      <c r="L66" s="183"/>
      <c r="M66" s="133">
        <f t="shared" si="11"/>
        <v>0.62399999999999878</v>
      </c>
      <c r="N66" s="179">
        <f t="shared" si="12"/>
        <v>0</v>
      </c>
      <c r="O66" s="180">
        <f t="shared" si="13"/>
        <v>0</v>
      </c>
    </row>
    <row r="67" spans="1:15" x14ac:dyDescent="0.2">
      <c r="A67" s="99">
        <v>46</v>
      </c>
      <c r="B67" s="207"/>
      <c r="C67" s="208"/>
      <c r="D67" s="186">
        <v>40</v>
      </c>
      <c r="E67" s="176">
        <v>8.4499999999999993</v>
      </c>
      <c r="F67" s="213"/>
      <c r="G67" s="214"/>
      <c r="H67" s="198">
        <f t="shared" si="10"/>
        <v>0</v>
      </c>
      <c r="I67" s="182">
        <f t="shared" si="1"/>
        <v>6.2520000000000007</v>
      </c>
      <c r="J67" s="179"/>
      <c r="K67" s="182">
        <f t="shared" si="2"/>
        <v>6.8759999999999994</v>
      </c>
      <c r="L67" s="183"/>
      <c r="M67" s="133">
        <f t="shared" si="11"/>
        <v>0.62399999999999878</v>
      </c>
      <c r="N67" s="179">
        <f t="shared" si="12"/>
        <v>0</v>
      </c>
      <c r="O67" s="180">
        <f t="shared" si="13"/>
        <v>0</v>
      </c>
    </row>
    <row r="68" spans="1:15" x14ac:dyDescent="0.2">
      <c r="A68" s="99">
        <v>47</v>
      </c>
      <c r="B68" s="207"/>
      <c r="C68" s="208"/>
      <c r="D68" s="186">
        <v>40</v>
      </c>
      <c r="E68" s="176">
        <v>8.5</v>
      </c>
      <c r="F68" s="213"/>
      <c r="G68" s="214"/>
      <c r="H68" s="198">
        <f t="shared" si="10"/>
        <v>0</v>
      </c>
      <c r="I68" s="182">
        <f t="shared" si="1"/>
        <v>6.2520000000000007</v>
      </c>
      <c r="J68" s="179"/>
      <c r="K68" s="182">
        <f t="shared" si="2"/>
        <v>6.8759999999999994</v>
      </c>
      <c r="L68" s="183"/>
      <c r="M68" s="133">
        <f t="shared" si="11"/>
        <v>0.62399999999999878</v>
      </c>
      <c r="N68" s="179">
        <f t="shared" si="12"/>
        <v>0</v>
      </c>
      <c r="O68" s="180">
        <f t="shared" si="13"/>
        <v>0</v>
      </c>
    </row>
    <row r="69" spans="1:15" x14ac:dyDescent="0.2">
      <c r="A69" s="99">
        <v>48</v>
      </c>
      <c r="B69" s="207"/>
      <c r="C69" s="208"/>
      <c r="D69" s="186">
        <v>40</v>
      </c>
      <c r="E69" s="176">
        <v>8.9</v>
      </c>
      <c r="F69" s="213"/>
      <c r="G69" s="214"/>
      <c r="H69" s="198">
        <f t="shared" si="10"/>
        <v>0</v>
      </c>
      <c r="I69" s="182">
        <f t="shared" si="1"/>
        <v>6.2520000000000007</v>
      </c>
      <c r="J69" s="179"/>
      <c r="K69" s="182">
        <f t="shared" si="2"/>
        <v>6.8759999999999994</v>
      </c>
      <c r="L69" s="183"/>
      <c r="M69" s="133">
        <f t="shared" si="11"/>
        <v>0.62399999999999878</v>
      </c>
      <c r="N69" s="179">
        <f t="shared" si="12"/>
        <v>0</v>
      </c>
      <c r="O69" s="180">
        <f t="shared" si="13"/>
        <v>0</v>
      </c>
    </row>
    <row r="70" spans="1:15" x14ac:dyDescent="0.2">
      <c r="A70" s="99">
        <v>49</v>
      </c>
      <c r="B70" s="207"/>
      <c r="C70" s="208"/>
      <c r="D70" s="186">
        <v>40</v>
      </c>
      <c r="E70" s="176">
        <v>9.0500000000000007</v>
      </c>
      <c r="F70" s="213"/>
      <c r="G70" s="214"/>
      <c r="H70" s="198">
        <f t="shared" si="10"/>
        <v>0</v>
      </c>
      <c r="I70" s="182">
        <f t="shared" si="1"/>
        <v>6.2520000000000007</v>
      </c>
      <c r="J70" s="179"/>
      <c r="K70" s="182">
        <f t="shared" si="2"/>
        <v>6.8759999999999994</v>
      </c>
      <c r="L70" s="183"/>
      <c r="M70" s="133">
        <f t="shared" si="11"/>
        <v>0.62399999999999878</v>
      </c>
      <c r="N70" s="179">
        <f t="shared" si="12"/>
        <v>0</v>
      </c>
      <c r="O70" s="180">
        <f t="shared" si="13"/>
        <v>0</v>
      </c>
    </row>
    <row r="71" spans="1:15" ht="13.5" thickBot="1" x14ac:dyDescent="0.25">
      <c r="A71" s="191">
        <v>50</v>
      </c>
      <c r="B71" s="209"/>
      <c r="C71" s="210"/>
      <c r="D71" s="195">
        <v>40</v>
      </c>
      <c r="E71" s="196">
        <v>9.15</v>
      </c>
      <c r="F71" s="213"/>
      <c r="G71" s="214"/>
      <c r="H71" s="198">
        <f t="shared" si="10"/>
        <v>0</v>
      </c>
      <c r="I71" s="182">
        <f t="shared" si="1"/>
        <v>6.2520000000000007</v>
      </c>
      <c r="J71" s="202"/>
      <c r="K71" s="182">
        <f t="shared" si="2"/>
        <v>6.8759999999999994</v>
      </c>
      <c r="L71" s="201"/>
      <c r="M71" s="133">
        <f t="shared" si="11"/>
        <v>0.62399999999999878</v>
      </c>
      <c r="N71" s="179">
        <f t="shared" si="12"/>
        <v>0</v>
      </c>
      <c r="O71" s="180">
        <f t="shared" si="13"/>
        <v>0</v>
      </c>
    </row>
    <row r="72" spans="1:15" ht="13.5" thickBot="1" x14ac:dyDescent="0.25">
      <c r="A72" s="307" t="s">
        <v>30</v>
      </c>
      <c r="B72" s="308"/>
      <c r="C72" s="309"/>
      <c r="D72" s="192" t="s">
        <v>88</v>
      </c>
      <c r="E72" s="193" t="s">
        <v>88</v>
      </c>
      <c r="F72" s="194">
        <f>SUM(F22:F71)</f>
        <v>0</v>
      </c>
      <c r="G72" s="188">
        <f>SUM(G22:G71)</f>
        <v>0</v>
      </c>
      <c r="H72" s="188">
        <f>SUM(H22:H71)</f>
        <v>0</v>
      </c>
      <c r="I72" s="199" t="s">
        <v>88</v>
      </c>
      <c r="J72" s="200" t="s">
        <v>88</v>
      </c>
      <c r="K72" s="199" t="s">
        <v>88</v>
      </c>
      <c r="L72" s="203" t="s">
        <v>88</v>
      </c>
      <c r="M72" s="146" t="s">
        <v>88</v>
      </c>
      <c r="N72" s="100">
        <f>SUM(N22:N71)</f>
        <v>0</v>
      </c>
      <c r="O72" s="135">
        <f>SUM(O22:O71)</f>
        <v>0</v>
      </c>
    </row>
    <row r="73" spans="1:15" x14ac:dyDescent="0.2">
      <c r="A73" s="4"/>
      <c r="B73" s="4"/>
      <c r="C73" s="4"/>
      <c r="D73" s="28"/>
      <c r="E73" s="4"/>
      <c r="F73" s="4"/>
      <c r="G73" s="101"/>
      <c r="H73" s="101"/>
      <c r="I73" s="101"/>
      <c r="J73" s="101"/>
      <c r="K73" s="161"/>
      <c r="L73" s="161"/>
      <c r="M73" s="101"/>
      <c r="N73" s="20"/>
      <c r="O73" s="20"/>
    </row>
    <row r="74" spans="1:15" ht="15.75" x14ac:dyDescent="0.25">
      <c r="A74" s="306" t="s">
        <v>19</v>
      </c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101"/>
      <c r="N74" s="20"/>
      <c r="O74" s="20"/>
    </row>
    <row r="75" spans="1:15" ht="15.75" x14ac:dyDescent="0.25">
      <c r="A75" s="306" t="s">
        <v>20</v>
      </c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101"/>
      <c r="N75" s="20"/>
      <c r="O75" s="20"/>
    </row>
    <row r="76" spans="1:15" ht="15.75" x14ac:dyDescent="0.25">
      <c r="A76" s="288"/>
      <c r="B76" s="288"/>
      <c r="C76" s="288"/>
      <c r="D76" s="288"/>
      <c r="E76" s="288"/>
      <c r="F76" s="82"/>
      <c r="G76" s="8"/>
      <c r="H76" s="8"/>
      <c r="I76" s="8"/>
      <c r="J76" s="8"/>
      <c r="K76" s="162"/>
      <c r="L76" s="162"/>
      <c r="M76" s="102"/>
      <c r="N76" s="102"/>
      <c r="O76" s="102"/>
    </row>
    <row r="77" spans="1:15" x14ac:dyDescent="0.2">
      <c r="A77" s="267" t="s">
        <v>21</v>
      </c>
      <c r="B77" s="267"/>
      <c r="C77" s="267"/>
      <c r="D77" s="267"/>
      <c r="E77" s="267"/>
      <c r="F77" s="103"/>
      <c r="G77" s="267" t="s">
        <v>22</v>
      </c>
      <c r="H77" s="267"/>
      <c r="I77" s="84"/>
      <c r="J77" s="84"/>
      <c r="K77" s="310" t="s">
        <v>23</v>
      </c>
      <c r="L77" s="310"/>
      <c r="M77" s="101"/>
      <c r="N77" s="20"/>
      <c r="O77" s="20"/>
    </row>
    <row r="78" spans="1:15" ht="15.75" x14ac:dyDescent="0.25">
      <c r="A78" s="306" t="s">
        <v>24</v>
      </c>
      <c r="B78" s="306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101"/>
      <c r="N78" s="20"/>
      <c r="O78" s="20"/>
    </row>
    <row r="79" spans="1:15" ht="15.75" x14ac:dyDescent="0.25">
      <c r="A79" s="288"/>
      <c r="B79" s="288"/>
      <c r="C79" s="288"/>
      <c r="D79" s="288"/>
      <c r="E79" s="288"/>
      <c r="F79" s="82"/>
      <c r="G79" s="8"/>
      <c r="H79" s="8"/>
      <c r="I79" s="8"/>
      <c r="J79" s="8"/>
      <c r="K79" s="162"/>
      <c r="L79" s="162"/>
      <c r="M79" s="102"/>
      <c r="N79" s="102"/>
      <c r="O79" s="102"/>
    </row>
    <row r="80" spans="1:15" x14ac:dyDescent="0.2">
      <c r="A80" s="267" t="s">
        <v>21</v>
      </c>
      <c r="B80" s="267"/>
      <c r="C80" s="267"/>
      <c r="D80" s="267"/>
      <c r="E80" s="267"/>
      <c r="F80" s="81"/>
      <c r="G80" s="267" t="s">
        <v>22</v>
      </c>
      <c r="H80" s="267"/>
      <c r="I80" s="84"/>
      <c r="J80" s="84"/>
      <c r="K80" s="310" t="s">
        <v>23</v>
      </c>
      <c r="L80" s="310"/>
      <c r="M80" s="101"/>
      <c r="N80" s="20"/>
      <c r="O80" s="20"/>
    </row>
    <row r="81" spans="1:15" ht="15.75" x14ac:dyDescent="0.25">
      <c r="A81" s="288"/>
      <c r="B81" s="288"/>
      <c r="C81" s="288"/>
      <c r="D81" s="288"/>
      <c r="E81" s="288"/>
      <c r="F81" s="82"/>
      <c r="G81" s="8"/>
      <c r="H81" s="8"/>
      <c r="I81" s="8"/>
      <c r="J81" s="8"/>
      <c r="K81" s="162"/>
      <c r="L81" s="162"/>
      <c r="M81" s="102"/>
      <c r="N81" s="102"/>
      <c r="O81" s="102"/>
    </row>
    <row r="82" spans="1:15" x14ac:dyDescent="0.2">
      <c r="A82" s="267" t="s">
        <v>21</v>
      </c>
      <c r="B82" s="267"/>
      <c r="C82" s="267"/>
      <c r="D82" s="267"/>
      <c r="E82" s="267"/>
      <c r="F82" s="81"/>
      <c r="G82" s="267" t="s">
        <v>22</v>
      </c>
      <c r="H82" s="267"/>
      <c r="I82" s="84"/>
      <c r="J82" s="84"/>
      <c r="K82" s="310" t="s">
        <v>23</v>
      </c>
      <c r="L82" s="310"/>
      <c r="M82" s="101"/>
      <c r="N82" s="20"/>
      <c r="O82" s="20"/>
    </row>
    <row r="83" spans="1:15" ht="15.75" x14ac:dyDescent="0.25">
      <c r="A83" s="288"/>
      <c r="B83" s="288"/>
      <c r="C83" s="288"/>
      <c r="D83" s="288"/>
      <c r="E83" s="288"/>
      <c r="F83" s="82"/>
      <c r="G83" s="8"/>
      <c r="H83" s="8"/>
      <c r="I83" s="8"/>
      <c r="J83" s="8"/>
      <c r="K83" s="162"/>
      <c r="L83" s="162"/>
      <c r="M83" s="102"/>
      <c r="N83" s="102"/>
      <c r="O83" s="102"/>
    </row>
    <row r="84" spans="1:15" x14ac:dyDescent="0.2">
      <c r="A84" s="267" t="s">
        <v>21</v>
      </c>
      <c r="B84" s="267"/>
      <c r="C84" s="267"/>
      <c r="D84" s="267"/>
      <c r="E84" s="267"/>
      <c r="F84" s="81"/>
      <c r="G84" s="267" t="s">
        <v>22</v>
      </c>
      <c r="H84" s="267"/>
      <c r="I84" s="84"/>
      <c r="J84" s="84"/>
      <c r="K84" s="310" t="s">
        <v>23</v>
      </c>
      <c r="L84" s="310"/>
      <c r="M84" s="101"/>
      <c r="N84" s="20"/>
      <c r="O84" s="20"/>
    </row>
    <row r="85" spans="1:15" x14ac:dyDescent="0.2">
      <c r="A85" s="4"/>
      <c r="B85" s="4"/>
      <c r="C85" s="4"/>
      <c r="D85" s="28"/>
      <c r="E85" s="4"/>
      <c r="F85" s="4"/>
      <c r="G85" s="101"/>
      <c r="H85" s="101"/>
      <c r="I85" s="101"/>
      <c r="J85" s="101"/>
      <c r="K85" s="161"/>
      <c r="L85" s="161"/>
      <c r="M85" s="101"/>
      <c r="N85" s="20"/>
      <c r="O85" s="20"/>
    </row>
    <row r="86" spans="1:15" x14ac:dyDescent="0.2">
      <c r="A86" s="4"/>
      <c r="B86" s="4"/>
      <c r="C86" s="4"/>
      <c r="D86" s="28"/>
      <c r="E86" s="4"/>
      <c r="F86" s="4"/>
      <c r="G86" s="4"/>
      <c r="H86" s="4"/>
      <c r="I86" s="4"/>
      <c r="J86" s="101"/>
      <c r="K86" s="161"/>
      <c r="L86" s="161"/>
      <c r="M86" s="101"/>
      <c r="N86" s="20"/>
      <c r="O86" s="20"/>
    </row>
    <row r="87" spans="1:15" x14ac:dyDescent="0.2">
      <c r="N87" s="104"/>
      <c r="O87" s="104"/>
    </row>
  </sheetData>
  <mergeCells count="52">
    <mergeCell ref="A84:E84"/>
    <mergeCell ref="G84:H84"/>
    <mergeCell ref="K84:L84"/>
    <mergeCell ref="A77:E77"/>
    <mergeCell ref="G77:H77"/>
    <mergeCell ref="K77:L77"/>
    <mergeCell ref="A78:L78"/>
    <mergeCell ref="A79:E79"/>
    <mergeCell ref="A80:E80"/>
    <mergeCell ref="G80:H80"/>
    <mergeCell ref="K80:L80"/>
    <mergeCell ref="A81:E81"/>
    <mergeCell ref="A82:E82"/>
    <mergeCell ref="G82:H82"/>
    <mergeCell ref="K82:L82"/>
    <mergeCell ref="A83:E83"/>
    <mergeCell ref="A76:E76"/>
    <mergeCell ref="H18:H19"/>
    <mergeCell ref="I18:J19"/>
    <mergeCell ref="K18:L19"/>
    <mergeCell ref="M18:M19"/>
    <mergeCell ref="I20:J20"/>
    <mergeCell ref="K20:L20"/>
    <mergeCell ref="A21:G21"/>
    <mergeCell ref="A74:L74"/>
    <mergeCell ref="A75:L75"/>
    <mergeCell ref="A72:C72"/>
    <mergeCell ref="N18:N19"/>
    <mergeCell ref="O18:O19"/>
    <mergeCell ref="A12:H12"/>
    <mergeCell ref="J12:K12"/>
    <mergeCell ref="B15:C15"/>
    <mergeCell ref="F15:I15"/>
    <mergeCell ref="F16:I16"/>
    <mergeCell ref="A18:A19"/>
    <mergeCell ref="B18:B19"/>
    <mergeCell ref="C18:C19"/>
    <mergeCell ref="D18:F18"/>
    <mergeCell ref="G18:G19"/>
    <mergeCell ref="A13:H13"/>
    <mergeCell ref="A7:N7"/>
    <mergeCell ref="A8:N8"/>
    <mergeCell ref="A10:E10"/>
    <mergeCell ref="I10:N10"/>
    <mergeCell ref="A11:E11"/>
    <mergeCell ref="I11:N11"/>
    <mergeCell ref="A6:N6"/>
    <mergeCell ref="A1:N1"/>
    <mergeCell ref="A2:N2"/>
    <mergeCell ref="A3:N3"/>
    <mergeCell ref="A4:N4"/>
    <mergeCell ref="A5:N5"/>
  </mergeCells>
  <conditionalFormatting sqref="H22:H71">
    <cfRule type="cellIs" dxfId="13" priority="2" stopIfTrue="1" operator="equal">
      <formula>0</formula>
    </cfRule>
  </conditionalFormatting>
  <pageMargins left="0.70866141732283472" right="0.70866141732283472" top="0.86969696969696975" bottom="0.74803149606299213" header="0.31496062992125984" footer="0.31496062992125984"/>
  <pageSetup paperSize="9" scale="79" fitToHeight="0" orientation="landscape" r:id="rId1"/>
  <headerFooter>
    <oddHeader>&amp;R&amp;"Times New Roman,Regular" 2.pielikums 
metodiskajam materiālam par tabakas izstrādājumu inventarizāciju un akcīzes nodokļa 
starpības summas aprēķināšanu saistībā ar akcīzes nodokļa likmes maiņu 2025.gada 1.janvārī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zoomScaleNormal="100" zoomScalePageLayoutView="55" workbookViewId="0">
      <selection activeCell="A9" sqref="A9:J9"/>
    </sheetView>
  </sheetViews>
  <sheetFormatPr defaultRowHeight="12.75" x14ac:dyDescent="0.2"/>
  <cols>
    <col min="1" max="1" width="4.5703125" customWidth="1"/>
    <col min="2" max="2" width="10" customWidth="1"/>
    <col min="3" max="3" width="23.5703125" customWidth="1"/>
    <col min="4" max="4" width="15.7109375" customWidth="1"/>
    <col min="5" max="5" width="14" customWidth="1"/>
    <col min="6" max="6" width="17.5703125" customWidth="1"/>
    <col min="7" max="7" width="18" customWidth="1"/>
    <col min="8" max="8" width="18.28515625" customWidth="1"/>
    <col min="9" max="10" width="17.42578125" customWidth="1"/>
    <col min="11" max="11" width="13.7109375" customWidth="1"/>
  </cols>
  <sheetData>
    <row r="1" spans="1:14" ht="16.5" customHeight="1" x14ac:dyDescent="0.25">
      <c r="A1" s="264" t="s">
        <v>101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36"/>
    </row>
    <row r="2" spans="1:14" ht="15.75" customHeight="1" x14ac:dyDescent="0.25">
      <c r="A2" s="264" t="s">
        <v>86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N2" s="19"/>
    </row>
    <row r="3" spans="1:14" ht="17.25" customHeight="1" x14ac:dyDescent="0.25">
      <c r="A3" s="264" t="s">
        <v>87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N3" s="24"/>
    </row>
    <row r="4" spans="1:14" ht="15.75" customHeight="1" x14ac:dyDescent="0.25">
      <c r="A4" s="264" t="s">
        <v>128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9"/>
    </row>
    <row r="5" spans="1:14" ht="15.75" x14ac:dyDescent="0.25">
      <c r="A5" s="263" t="s">
        <v>143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14" ht="15.75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4" ht="15.75" customHeight="1" x14ac:dyDescent="0.2">
      <c r="A7" s="313"/>
      <c r="B7" s="313"/>
      <c r="C7" s="313"/>
      <c r="D7" s="313"/>
      <c r="E7" s="14"/>
      <c r="F7" s="313"/>
      <c r="G7" s="313"/>
      <c r="H7" s="313"/>
      <c r="I7" s="313"/>
      <c r="J7" s="313"/>
      <c r="K7" s="4"/>
    </row>
    <row r="8" spans="1:14" x14ac:dyDescent="0.2">
      <c r="A8" s="314" t="s">
        <v>0</v>
      </c>
      <c r="B8" s="314"/>
      <c r="C8" s="314"/>
      <c r="D8" s="314"/>
      <c r="E8" s="14"/>
      <c r="F8" s="314" t="s">
        <v>1</v>
      </c>
      <c r="G8" s="314"/>
      <c r="H8" s="314"/>
      <c r="I8" s="314"/>
      <c r="J8" s="314"/>
      <c r="K8" s="4"/>
    </row>
    <row r="9" spans="1:14" ht="18.75" x14ac:dyDescent="0.3">
      <c r="A9" s="315" t="s">
        <v>25</v>
      </c>
      <c r="B9" s="315"/>
      <c r="C9" s="315"/>
      <c r="D9" s="315"/>
      <c r="E9" s="315"/>
      <c r="F9" s="315"/>
      <c r="G9" s="315"/>
      <c r="H9" s="315"/>
      <c r="I9" s="315"/>
      <c r="J9" s="315"/>
      <c r="K9" s="2"/>
    </row>
    <row r="10" spans="1:14" ht="18.75" x14ac:dyDescent="0.3">
      <c r="A10" s="287" t="s">
        <v>26</v>
      </c>
      <c r="B10" s="327"/>
      <c r="C10" s="327"/>
      <c r="D10" s="327"/>
      <c r="E10" s="327"/>
      <c r="F10" s="327"/>
      <c r="G10" s="327"/>
      <c r="H10" s="15"/>
      <c r="I10" s="41"/>
      <c r="J10" s="6"/>
    </row>
    <row r="11" spans="1:14" ht="15.75" x14ac:dyDescent="0.25">
      <c r="A11" s="3" t="s">
        <v>2</v>
      </c>
      <c r="B11" s="9"/>
      <c r="C11" s="9"/>
      <c r="D11" s="326" t="s">
        <v>3</v>
      </c>
      <c r="E11" s="326"/>
      <c r="F11" s="274"/>
      <c r="G11" s="274"/>
      <c r="H11" s="274"/>
      <c r="I11" s="11"/>
      <c r="J11" s="57"/>
      <c r="K11" s="11"/>
    </row>
    <row r="12" spans="1:14" ht="14.25" customHeight="1" x14ac:dyDescent="0.3">
      <c r="A12" s="1"/>
      <c r="B12" s="10"/>
      <c r="C12" s="13" t="s">
        <v>4</v>
      </c>
      <c r="D12" s="12"/>
      <c r="E12" s="16"/>
      <c r="F12" s="275" t="s">
        <v>5</v>
      </c>
      <c r="G12" s="275"/>
      <c r="H12" s="275"/>
      <c r="I12" s="58" t="s">
        <v>126</v>
      </c>
      <c r="J12" s="58"/>
      <c r="K12" s="58"/>
    </row>
    <row r="13" spans="1:14" ht="13.5" thickBot="1" x14ac:dyDescent="0.25">
      <c r="A13" s="1"/>
      <c r="B13" s="1"/>
      <c r="C13" s="1"/>
      <c r="D13" s="1"/>
      <c r="E13" s="1"/>
      <c r="F13" s="1"/>
      <c r="G13" s="20"/>
      <c r="H13" s="1"/>
      <c r="I13" s="58" t="s">
        <v>127</v>
      </c>
      <c r="J13" s="59"/>
      <c r="K13" s="59"/>
    </row>
    <row r="14" spans="1:14" ht="54.75" customHeight="1" x14ac:dyDescent="0.2">
      <c r="A14" s="276" t="s">
        <v>6</v>
      </c>
      <c r="B14" s="329" t="s">
        <v>27</v>
      </c>
      <c r="C14" s="331" t="s">
        <v>28</v>
      </c>
      <c r="D14" s="276" t="s">
        <v>47</v>
      </c>
      <c r="E14" s="290" t="s">
        <v>29</v>
      </c>
      <c r="F14" s="317" t="s">
        <v>92</v>
      </c>
      <c r="G14" s="311" t="s">
        <v>51</v>
      </c>
      <c r="H14" s="311" t="s">
        <v>52</v>
      </c>
      <c r="I14" s="311" t="s">
        <v>123</v>
      </c>
      <c r="J14" s="317" t="s">
        <v>124</v>
      </c>
      <c r="K14" s="311" t="s">
        <v>125</v>
      </c>
    </row>
    <row r="15" spans="1:14" ht="70.5" customHeight="1" thickBot="1" x14ac:dyDescent="0.25">
      <c r="A15" s="328"/>
      <c r="B15" s="330"/>
      <c r="C15" s="332"/>
      <c r="D15" s="328"/>
      <c r="E15" s="316"/>
      <c r="F15" s="318"/>
      <c r="G15" s="312"/>
      <c r="H15" s="312"/>
      <c r="I15" s="312"/>
      <c r="J15" s="318"/>
      <c r="K15" s="312"/>
    </row>
    <row r="16" spans="1:14" ht="15.75" thickBot="1" x14ac:dyDescent="0.25">
      <c r="A16" s="113" t="s">
        <v>7</v>
      </c>
      <c r="B16" s="114" t="s">
        <v>8</v>
      </c>
      <c r="C16" s="115" t="s">
        <v>9</v>
      </c>
      <c r="D16" s="116" t="s">
        <v>10</v>
      </c>
      <c r="E16" s="117" t="s">
        <v>11</v>
      </c>
      <c r="F16" s="105" t="s">
        <v>12</v>
      </c>
      <c r="G16" s="34" t="s">
        <v>13</v>
      </c>
      <c r="H16" s="30" t="s">
        <v>14</v>
      </c>
      <c r="I16" s="47" t="s">
        <v>15</v>
      </c>
      <c r="J16" s="30" t="s">
        <v>16</v>
      </c>
      <c r="K16" s="30" t="s">
        <v>17</v>
      </c>
    </row>
    <row r="17" spans="1:11" ht="13.5" thickBot="1" x14ac:dyDescent="0.25">
      <c r="A17" s="322" t="s">
        <v>18</v>
      </c>
      <c r="B17" s="323"/>
      <c r="C17" s="324"/>
      <c r="D17" s="323"/>
      <c r="E17" s="323"/>
      <c r="F17" s="325"/>
      <c r="G17" s="45" t="s">
        <v>43</v>
      </c>
      <c r="H17" s="32" t="s">
        <v>42</v>
      </c>
      <c r="I17" s="48" t="s">
        <v>108</v>
      </c>
      <c r="J17" s="33" t="s">
        <v>109</v>
      </c>
      <c r="K17" s="32" t="s">
        <v>49</v>
      </c>
    </row>
    <row r="18" spans="1:11" x14ac:dyDescent="0.2">
      <c r="A18" s="138">
        <v>1</v>
      </c>
      <c r="B18" s="227"/>
      <c r="C18" s="228"/>
      <c r="D18" s="229"/>
      <c r="E18" s="230"/>
      <c r="F18" s="224"/>
      <c r="G18" s="55">
        <f t="shared" ref="G18" si="0">IF(D18-F18&gt;=0,D18-F18,0)</f>
        <v>0</v>
      </c>
      <c r="H18" s="46">
        <f>G18*E18</f>
        <v>0</v>
      </c>
      <c r="I18" s="35">
        <f>ROUND(164.7/1000*H18, 2)</f>
        <v>0</v>
      </c>
      <c r="J18" s="35">
        <f>ROUND(202.7/1000*H18, 2)</f>
        <v>0</v>
      </c>
      <c r="K18" s="37">
        <f>ROUND(J18-I18, 2)</f>
        <v>0</v>
      </c>
    </row>
    <row r="19" spans="1:11" x14ac:dyDescent="0.2">
      <c r="A19" s="139">
        <v>2</v>
      </c>
      <c r="B19" s="231"/>
      <c r="C19" s="232"/>
      <c r="D19" s="233"/>
      <c r="E19" s="234"/>
      <c r="F19" s="225"/>
      <c r="G19" s="55">
        <f t="shared" ref="G19:G23" si="1">IF(D19-F19&gt;=0,D19-F19,0)</f>
        <v>0</v>
      </c>
      <c r="H19" s="46">
        <f t="shared" ref="H19:H23" si="2">G19*E19</f>
        <v>0</v>
      </c>
      <c r="I19" s="35">
        <f t="shared" ref="I19:I23" si="3">ROUND(164.7/1000*H19, 2)</f>
        <v>0</v>
      </c>
      <c r="J19" s="35">
        <f t="shared" ref="J19:J23" si="4">ROUND(202.7/1000*H19, 2)</f>
        <v>0</v>
      </c>
      <c r="K19" s="37">
        <f t="shared" ref="K19:K23" si="5">ROUND(J19-I19, 2)</f>
        <v>0</v>
      </c>
    </row>
    <row r="20" spans="1:11" x14ac:dyDescent="0.2">
      <c r="A20" s="139">
        <v>3</v>
      </c>
      <c r="B20" s="231"/>
      <c r="C20" s="232"/>
      <c r="D20" s="233"/>
      <c r="E20" s="234"/>
      <c r="F20" s="225"/>
      <c r="G20" s="55">
        <f t="shared" si="1"/>
        <v>0</v>
      </c>
      <c r="H20" s="46">
        <f t="shared" si="2"/>
        <v>0</v>
      </c>
      <c r="I20" s="35">
        <f t="shared" si="3"/>
        <v>0</v>
      </c>
      <c r="J20" s="35">
        <f t="shared" si="4"/>
        <v>0</v>
      </c>
      <c r="K20" s="37">
        <f t="shared" si="5"/>
        <v>0</v>
      </c>
    </row>
    <row r="21" spans="1:11" x14ac:dyDescent="0.2">
      <c r="A21" s="139">
        <v>4</v>
      </c>
      <c r="B21" s="231"/>
      <c r="C21" s="232"/>
      <c r="D21" s="233"/>
      <c r="E21" s="234"/>
      <c r="F21" s="225"/>
      <c r="G21" s="55">
        <f t="shared" si="1"/>
        <v>0</v>
      </c>
      <c r="H21" s="46">
        <f t="shared" si="2"/>
        <v>0</v>
      </c>
      <c r="I21" s="35">
        <f t="shared" si="3"/>
        <v>0</v>
      </c>
      <c r="J21" s="35">
        <f t="shared" si="4"/>
        <v>0</v>
      </c>
      <c r="K21" s="37">
        <f t="shared" si="5"/>
        <v>0</v>
      </c>
    </row>
    <row r="22" spans="1:11" x14ac:dyDescent="0.2">
      <c r="A22" s="139">
        <v>5</v>
      </c>
      <c r="B22" s="231"/>
      <c r="C22" s="232"/>
      <c r="D22" s="233"/>
      <c r="E22" s="234"/>
      <c r="F22" s="225"/>
      <c r="G22" s="55">
        <f t="shared" si="1"/>
        <v>0</v>
      </c>
      <c r="H22" s="46">
        <f t="shared" si="2"/>
        <v>0</v>
      </c>
      <c r="I22" s="35">
        <f t="shared" si="3"/>
        <v>0</v>
      </c>
      <c r="J22" s="35">
        <f t="shared" si="4"/>
        <v>0</v>
      </c>
      <c r="K22" s="37">
        <f t="shared" si="5"/>
        <v>0</v>
      </c>
    </row>
    <row r="23" spans="1:11" ht="13.5" thickBot="1" x14ac:dyDescent="0.25">
      <c r="A23" s="139">
        <v>6</v>
      </c>
      <c r="B23" s="231"/>
      <c r="C23" s="235"/>
      <c r="D23" s="236"/>
      <c r="E23" s="234"/>
      <c r="F23" s="226"/>
      <c r="G23" s="55">
        <f t="shared" si="1"/>
        <v>0</v>
      </c>
      <c r="H23" s="46">
        <f t="shared" si="2"/>
        <v>0</v>
      </c>
      <c r="I23" s="35">
        <f t="shared" si="3"/>
        <v>0</v>
      </c>
      <c r="J23" s="35">
        <f t="shared" si="4"/>
        <v>0</v>
      </c>
      <c r="K23" s="37">
        <f t="shared" si="5"/>
        <v>0</v>
      </c>
    </row>
    <row r="24" spans="1:11" ht="13.5" thickBot="1" x14ac:dyDescent="0.25">
      <c r="A24" s="319" t="s">
        <v>30</v>
      </c>
      <c r="B24" s="320"/>
      <c r="C24" s="321"/>
      <c r="D24" s="118">
        <f>SUM(D18:D23)</f>
        <v>0</v>
      </c>
      <c r="E24" s="147" t="s">
        <v>88</v>
      </c>
      <c r="F24" s="148">
        <f t="shared" ref="F24:K24" si="6">SUM(F18:F23)</f>
        <v>0</v>
      </c>
      <c r="G24" s="149">
        <f t="shared" si="6"/>
        <v>0</v>
      </c>
      <c r="H24" s="150">
        <f t="shared" si="6"/>
        <v>0</v>
      </c>
      <c r="I24" s="151" t="s">
        <v>88</v>
      </c>
      <c r="J24" s="151" t="s">
        <v>88</v>
      </c>
      <c r="K24" s="50">
        <f t="shared" si="6"/>
        <v>0</v>
      </c>
    </row>
    <row r="25" spans="1:11" x14ac:dyDescent="0.2">
      <c r="A25" s="1"/>
      <c r="B25" s="1"/>
      <c r="C25" s="17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306" t="s">
        <v>19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5.75" x14ac:dyDescent="0.25">
      <c r="A27" s="306" t="s">
        <v>20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  <row r="28" spans="1:11" ht="12.75" customHeight="1" x14ac:dyDescent="0.25">
      <c r="A28" s="288"/>
      <c r="B28" s="288"/>
      <c r="C28" s="288"/>
      <c r="D28" s="288"/>
      <c r="E28" s="8"/>
      <c r="F28" s="8"/>
      <c r="G28" s="8"/>
      <c r="H28" s="8"/>
      <c r="I28" s="8"/>
      <c r="J28" s="8"/>
      <c r="K28" s="8"/>
    </row>
    <row r="29" spans="1:11" x14ac:dyDescent="0.2">
      <c r="A29" s="314" t="s">
        <v>21</v>
      </c>
      <c r="B29" s="314"/>
      <c r="C29" s="314"/>
      <c r="D29" s="314"/>
      <c r="E29" s="267" t="s">
        <v>22</v>
      </c>
      <c r="F29" s="267"/>
      <c r="G29" s="267"/>
      <c r="H29" s="267"/>
      <c r="I29" s="40"/>
      <c r="J29" s="64" t="s">
        <v>23</v>
      </c>
      <c r="K29" s="64"/>
    </row>
    <row r="30" spans="1:11" ht="13.5" customHeight="1" x14ac:dyDescent="0.25">
      <c r="A30" s="306" t="s">
        <v>24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6"/>
    </row>
    <row r="31" spans="1:11" ht="13.5" customHeight="1" x14ac:dyDescent="0.25">
      <c r="A31" s="288"/>
      <c r="B31" s="288"/>
      <c r="C31" s="288"/>
      <c r="D31" s="288"/>
      <c r="E31" s="8"/>
      <c r="F31" s="8"/>
      <c r="G31" s="8"/>
      <c r="H31" s="8"/>
      <c r="I31" s="8"/>
      <c r="J31" s="8"/>
      <c r="K31" s="8"/>
    </row>
    <row r="32" spans="1:11" x14ac:dyDescent="0.2">
      <c r="A32" s="314" t="s">
        <v>21</v>
      </c>
      <c r="B32" s="314"/>
      <c r="C32" s="314"/>
      <c r="D32" s="314"/>
      <c r="E32" s="267" t="s">
        <v>22</v>
      </c>
      <c r="F32" s="267"/>
      <c r="G32" s="267"/>
      <c r="H32" s="267"/>
      <c r="I32" s="40"/>
      <c r="J32" s="64" t="s">
        <v>23</v>
      </c>
      <c r="K32" s="64"/>
    </row>
    <row r="33" spans="1:11" ht="14.25" customHeight="1" x14ac:dyDescent="0.25">
      <c r="A33" s="288"/>
      <c r="B33" s="288"/>
      <c r="C33" s="288"/>
      <c r="D33" s="288"/>
      <c r="E33" s="8"/>
      <c r="F33" s="8"/>
      <c r="G33" s="8"/>
      <c r="H33" s="8"/>
      <c r="I33" s="8"/>
      <c r="J33" s="8"/>
      <c r="K33" s="8"/>
    </row>
    <row r="34" spans="1:11" x14ac:dyDescent="0.2">
      <c r="A34" s="314" t="s">
        <v>21</v>
      </c>
      <c r="B34" s="314"/>
      <c r="C34" s="314"/>
      <c r="D34" s="314"/>
      <c r="E34" s="267" t="s">
        <v>22</v>
      </c>
      <c r="F34" s="267"/>
      <c r="G34" s="267"/>
      <c r="H34" s="267"/>
      <c r="I34" s="40"/>
      <c r="J34" s="64" t="s">
        <v>23</v>
      </c>
      <c r="K34" s="64"/>
    </row>
    <row r="35" spans="1:11" ht="11.25" customHeight="1" x14ac:dyDescent="0.25">
      <c r="A35" s="288"/>
      <c r="B35" s="288"/>
      <c r="C35" s="288"/>
      <c r="D35" s="288"/>
      <c r="E35" s="8"/>
      <c r="F35" s="8"/>
      <c r="G35" s="8"/>
      <c r="H35" s="8"/>
      <c r="I35" s="8"/>
      <c r="J35" s="8"/>
      <c r="K35" s="8"/>
    </row>
    <row r="36" spans="1:11" x14ac:dyDescent="0.2">
      <c r="A36" s="314" t="s">
        <v>21</v>
      </c>
      <c r="B36" s="314"/>
      <c r="C36" s="314"/>
      <c r="D36" s="314"/>
      <c r="E36" s="267" t="s">
        <v>22</v>
      </c>
      <c r="F36" s="267"/>
      <c r="G36" s="267"/>
      <c r="H36" s="267"/>
      <c r="I36" s="40"/>
      <c r="J36" s="64" t="s">
        <v>23</v>
      </c>
      <c r="K36" s="64"/>
    </row>
  </sheetData>
  <mergeCells count="42">
    <mergeCell ref="A17:F17"/>
    <mergeCell ref="F7:J7"/>
    <mergeCell ref="A8:D8"/>
    <mergeCell ref="D11:E11"/>
    <mergeCell ref="A10:G10"/>
    <mergeCell ref="A14:A15"/>
    <mergeCell ref="B14:B15"/>
    <mergeCell ref="C14:C15"/>
    <mergeCell ref="D14:D15"/>
    <mergeCell ref="I14:I15"/>
    <mergeCell ref="J14:J15"/>
    <mergeCell ref="A31:D31"/>
    <mergeCell ref="A26:K26"/>
    <mergeCell ref="A24:C24"/>
    <mergeCell ref="A28:D28"/>
    <mergeCell ref="A27:K27"/>
    <mergeCell ref="A29:D29"/>
    <mergeCell ref="E29:H29"/>
    <mergeCell ref="A30:K30"/>
    <mergeCell ref="A35:D35"/>
    <mergeCell ref="A32:D32"/>
    <mergeCell ref="A36:D36"/>
    <mergeCell ref="A33:D33"/>
    <mergeCell ref="E36:H36"/>
    <mergeCell ref="E32:H32"/>
    <mergeCell ref="A34:D34"/>
    <mergeCell ref="E34:H34"/>
    <mergeCell ref="A1:K1"/>
    <mergeCell ref="A2:K2"/>
    <mergeCell ref="K14:K15"/>
    <mergeCell ref="A7:D7"/>
    <mergeCell ref="F8:J8"/>
    <mergeCell ref="A9:J9"/>
    <mergeCell ref="E14:E15"/>
    <mergeCell ref="F14:F15"/>
    <mergeCell ref="G14:G15"/>
    <mergeCell ref="H14:H15"/>
    <mergeCell ref="A5:K5"/>
    <mergeCell ref="A3:K3"/>
    <mergeCell ref="A4:K4"/>
    <mergeCell ref="F11:H11"/>
    <mergeCell ref="F12:H12"/>
  </mergeCells>
  <conditionalFormatting sqref="G18:K23">
    <cfRule type="cellIs" dxfId="12" priority="6" stopIfTrue="1" operator="equal">
      <formula>0</formula>
    </cfRule>
  </conditionalFormatting>
  <printOptions horizontalCentered="1"/>
  <pageMargins left="0" right="1.5909090909090907E-2" top="0.94488188976377963" bottom="0.78740157480314965" header="0.31496062992125984" footer="0"/>
  <pageSetup paperSize="9" scale="89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2025.gada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"/>
  <sheetViews>
    <sheetView zoomScaleNormal="100" zoomScalePageLayoutView="55" workbookViewId="0">
      <selection activeCell="A8" sqref="A8:J8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2.85546875" customWidth="1"/>
    <col min="6" max="6" width="19.28515625" customWidth="1"/>
    <col min="7" max="10" width="16.42578125" customWidth="1"/>
    <col min="11" max="11" width="19.42578125" customWidth="1"/>
  </cols>
  <sheetData>
    <row r="1" spans="1:11" ht="17.25" customHeight="1" x14ac:dyDescent="0.25">
      <c r="A1" s="264" t="s">
        <v>97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.75" customHeight="1" x14ac:dyDescent="0.25">
      <c r="A2" s="264" t="s">
        <v>86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ht="16.5" customHeight="1" x14ac:dyDescent="0.25">
      <c r="A3" s="264" t="s">
        <v>102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ht="15.75" customHeight="1" x14ac:dyDescent="0.25">
      <c r="A4" s="264" t="s">
        <v>128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</row>
    <row r="5" spans="1:11" ht="15.75" customHeight="1" x14ac:dyDescent="0.25">
      <c r="A5" s="263" t="s">
        <v>85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11" ht="19.5" customHeight="1" x14ac:dyDescent="0.2">
      <c r="A6" s="157"/>
      <c r="B6" s="157"/>
      <c r="C6" s="157"/>
      <c r="D6" s="157"/>
      <c r="E6" s="14"/>
      <c r="F6" s="157"/>
      <c r="G6" s="157"/>
      <c r="H6" s="157"/>
      <c r="I6" s="157"/>
      <c r="J6" s="157"/>
      <c r="K6" s="4"/>
    </row>
    <row r="7" spans="1:11" x14ac:dyDescent="0.2">
      <c r="A7" s="314" t="s">
        <v>0</v>
      </c>
      <c r="B7" s="314"/>
      <c r="C7" s="314"/>
      <c r="D7" s="314"/>
      <c r="E7" s="14"/>
      <c r="F7" s="314" t="s">
        <v>1</v>
      </c>
      <c r="G7" s="314"/>
      <c r="H7" s="314"/>
      <c r="I7" s="314"/>
      <c r="J7" s="314"/>
      <c r="K7" s="4"/>
    </row>
    <row r="8" spans="1:11" ht="18.75" x14ac:dyDescent="0.3">
      <c r="A8" s="315" t="s">
        <v>114</v>
      </c>
      <c r="B8" s="315"/>
      <c r="C8" s="315"/>
      <c r="D8" s="315"/>
      <c r="E8" s="315"/>
      <c r="F8" s="315"/>
      <c r="G8" s="315"/>
      <c r="H8" s="315"/>
      <c r="I8" s="315"/>
      <c r="J8" s="315"/>
      <c r="K8" s="2"/>
    </row>
    <row r="9" spans="1:11" ht="18.75" x14ac:dyDescent="0.3">
      <c r="A9" s="287" t="s">
        <v>26</v>
      </c>
      <c r="B9" s="327"/>
      <c r="C9" s="327"/>
      <c r="D9" s="327"/>
      <c r="E9" s="327"/>
      <c r="F9" s="327"/>
      <c r="G9" s="327"/>
      <c r="H9" s="15"/>
      <c r="I9" s="41"/>
      <c r="J9" s="6"/>
      <c r="K9" s="4"/>
    </row>
    <row r="10" spans="1:11" ht="9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"/>
    </row>
    <row r="11" spans="1:11" ht="15.75" customHeight="1" x14ac:dyDescent="0.25">
      <c r="A11" s="3" t="s">
        <v>2</v>
      </c>
      <c r="B11" s="9"/>
      <c r="C11" s="9"/>
      <c r="D11" s="51" t="s">
        <v>3</v>
      </c>
      <c r="E11" s="51"/>
      <c r="F11" s="274"/>
      <c r="G11" s="274"/>
      <c r="H11" s="274"/>
      <c r="I11" s="11"/>
      <c r="J11" s="57"/>
      <c r="K11" s="11"/>
    </row>
    <row r="12" spans="1:11" ht="12.75" customHeight="1" x14ac:dyDescent="0.3">
      <c r="A12" s="1"/>
      <c r="B12" s="10"/>
      <c r="C12" s="13" t="s">
        <v>4</v>
      </c>
      <c r="D12" s="12"/>
      <c r="E12" s="16"/>
      <c r="F12" s="275" t="s">
        <v>5</v>
      </c>
      <c r="G12" s="275"/>
      <c r="H12" s="275"/>
      <c r="I12" s="58" t="s">
        <v>129</v>
      </c>
      <c r="J12" s="58"/>
      <c r="K12" s="58"/>
    </row>
    <row r="13" spans="1:11" ht="12.75" customHeight="1" thickBot="1" x14ac:dyDescent="0.25">
      <c r="A13" s="1"/>
      <c r="B13" s="11"/>
      <c r="C13" s="1"/>
      <c r="D13" s="1"/>
      <c r="E13" s="1"/>
      <c r="F13" s="1"/>
      <c r="G13" s="20"/>
      <c r="H13" s="1"/>
      <c r="I13" s="58" t="s">
        <v>130</v>
      </c>
      <c r="J13" s="59"/>
      <c r="K13" s="59"/>
    </row>
    <row r="14" spans="1:11" ht="104.25" customHeight="1" thickBot="1" x14ac:dyDescent="0.25">
      <c r="A14" s="119" t="s">
        <v>6</v>
      </c>
      <c r="B14" s="120" t="s">
        <v>27</v>
      </c>
      <c r="C14" s="115" t="s">
        <v>34</v>
      </c>
      <c r="D14" s="119" t="s">
        <v>48</v>
      </c>
      <c r="E14" s="121" t="s">
        <v>33</v>
      </c>
      <c r="F14" s="105" t="s">
        <v>44</v>
      </c>
      <c r="G14" s="30" t="s">
        <v>54</v>
      </c>
      <c r="H14" s="31" t="s">
        <v>55</v>
      </c>
      <c r="I14" s="30" t="s">
        <v>131</v>
      </c>
      <c r="J14" s="30" t="s">
        <v>132</v>
      </c>
      <c r="K14" s="30" t="s">
        <v>133</v>
      </c>
    </row>
    <row r="15" spans="1:11" ht="15.75" thickBot="1" x14ac:dyDescent="0.25">
      <c r="A15" s="113" t="s">
        <v>7</v>
      </c>
      <c r="B15" s="114" t="s">
        <v>8</v>
      </c>
      <c r="C15" s="115" t="s">
        <v>9</v>
      </c>
      <c r="D15" s="116" t="s">
        <v>10</v>
      </c>
      <c r="E15" s="117" t="s">
        <v>11</v>
      </c>
      <c r="F15" s="105" t="s">
        <v>12</v>
      </c>
      <c r="G15" s="30" t="s">
        <v>13</v>
      </c>
      <c r="H15" s="30" t="s">
        <v>14</v>
      </c>
      <c r="I15" s="42" t="s">
        <v>15</v>
      </c>
      <c r="J15" s="30" t="s">
        <v>16</v>
      </c>
      <c r="K15" s="30" t="s">
        <v>17</v>
      </c>
    </row>
    <row r="16" spans="1:11" ht="13.5" thickBot="1" x14ac:dyDescent="0.25">
      <c r="A16" s="322" t="s">
        <v>18</v>
      </c>
      <c r="B16" s="323"/>
      <c r="C16" s="324"/>
      <c r="D16" s="323"/>
      <c r="E16" s="323"/>
      <c r="F16" s="325"/>
      <c r="G16" s="32" t="s">
        <v>43</v>
      </c>
      <c r="H16" s="33" t="s">
        <v>42</v>
      </c>
      <c r="I16" s="43" t="s">
        <v>91</v>
      </c>
      <c r="J16" s="33" t="s">
        <v>112</v>
      </c>
      <c r="K16" s="32" t="s">
        <v>49</v>
      </c>
    </row>
    <row r="17" spans="1:11" x14ac:dyDescent="0.2">
      <c r="A17" s="140">
        <v>1</v>
      </c>
      <c r="B17" s="227"/>
      <c r="C17" s="228"/>
      <c r="D17" s="237"/>
      <c r="E17" s="238"/>
      <c r="F17" s="239"/>
      <c r="G17" s="122">
        <f>IF(D17-F17&gt;=0,D17-F17,0)</f>
        <v>0</v>
      </c>
      <c r="H17" s="55">
        <f>ROUND(G17*E17, 0)</f>
        <v>0</v>
      </c>
      <c r="I17" s="37">
        <f>ROUND(105.7/1000*H17, 2)</f>
        <v>0</v>
      </c>
      <c r="J17" s="37">
        <f>ROUND(116.3/1000*H17, 2)</f>
        <v>0</v>
      </c>
      <c r="K17" s="37">
        <f>ROUND(J17-I17, 2)</f>
        <v>0</v>
      </c>
    </row>
    <row r="18" spans="1:11" x14ac:dyDescent="0.2">
      <c r="A18" s="141">
        <v>2</v>
      </c>
      <c r="B18" s="231"/>
      <c r="C18" s="232"/>
      <c r="D18" s="237"/>
      <c r="E18" s="238"/>
      <c r="F18" s="240"/>
      <c r="G18" s="46">
        <f t="shared" ref="G18:G22" si="0">IF(D18-F18&gt;=0,D18-F18,0)</f>
        <v>0</v>
      </c>
      <c r="H18" s="55">
        <f t="shared" ref="H18:H22" si="1">ROUND(G18*E18, 0)</f>
        <v>0</v>
      </c>
      <c r="I18" s="37">
        <f t="shared" ref="I18:I22" si="2">ROUND(105.7/1000*H18, 2)</f>
        <v>0</v>
      </c>
      <c r="J18" s="37">
        <f t="shared" ref="J18:J22" si="3">ROUND(116.3/1000*H18, 2)</f>
        <v>0</v>
      </c>
      <c r="K18" s="37">
        <f t="shared" ref="K18:K22" si="4">ROUND(J18-I18, 2)</f>
        <v>0</v>
      </c>
    </row>
    <row r="19" spans="1:11" x14ac:dyDescent="0.2">
      <c r="A19" s="141">
        <v>3</v>
      </c>
      <c r="B19" s="231"/>
      <c r="C19" s="232"/>
      <c r="D19" s="237"/>
      <c r="E19" s="238"/>
      <c r="F19" s="240"/>
      <c r="G19" s="46">
        <f t="shared" si="0"/>
        <v>0</v>
      </c>
      <c r="H19" s="55">
        <f t="shared" si="1"/>
        <v>0</v>
      </c>
      <c r="I19" s="37">
        <f t="shared" si="2"/>
        <v>0</v>
      </c>
      <c r="J19" s="37">
        <f t="shared" si="3"/>
        <v>0</v>
      </c>
      <c r="K19" s="37">
        <f t="shared" si="4"/>
        <v>0</v>
      </c>
    </row>
    <row r="20" spans="1:11" x14ac:dyDescent="0.2">
      <c r="A20" s="141">
        <v>4</v>
      </c>
      <c r="B20" s="231"/>
      <c r="C20" s="232"/>
      <c r="D20" s="237"/>
      <c r="E20" s="238"/>
      <c r="F20" s="240"/>
      <c r="G20" s="46">
        <f t="shared" si="0"/>
        <v>0</v>
      </c>
      <c r="H20" s="55">
        <f t="shared" si="1"/>
        <v>0</v>
      </c>
      <c r="I20" s="37">
        <f t="shared" si="2"/>
        <v>0</v>
      </c>
      <c r="J20" s="37">
        <f t="shared" si="3"/>
        <v>0</v>
      </c>
      <c r="K20" s="37">
        <f t="shared" si="4"/>
        <v>0</v>
      </c>
    </row>
    <row r="21" spans="1:11" x14ac:dyDescent="0.2">
      <c r="A21" s="141">
        <v>5</v>
      </c>
      <c r="B21" s="231"/>
      <c r="C21" s="232"/>
      <c r="D21" s="237"/>
      <c r="E21" s="238"/>
      <c r="F21" s="240"/>
      <c r="G21" s="46">
        <f t="shared" si="0"/>
        <v>0</v>
      </c>
      <c r="H21" s="55">
        <f t="shared" si="1"/>
        <v>0</v>
      </c>
      <c r="I21" s="37">
        <f t="shared" si="2"/>
        <v>0</v>
      </c>
      <c r="J21" s="37">
        <f t="shared" si="3"/>
        <v>0</v>
      </c>
      <c r="K21" s="37">
        <f t="shared" si="4"/>
        <v>0</v>
      </c>
    </row>
    <row r="22" spans="1:11" ht="13.5" thickBot="1" x14ac:dyDescent="0.25">
      <c r="A22" s="141">
        <v>6</v>
      </c>
      <c r="B22" s="231"/>
      <c r="C22" s="235"/>
      <c r="D22" s="237"/>
      <c r="E22" s="238"/>
      <c r="F22" s="241"/>
      <c r="G22" s="123">
        <f t="shared" si="0"/>
        <v>0</v>
      </c>
      <c r="H22" s="55">
        <f t="shared" si="1"/>
        <v>0</v>
      </c>
      <c r="I22" s="37">
        <f t="shared" si="2"/>
        <v>0</v>
      </c>
      <c r="J22" s="37">
        <f t="shared" si="3"/>
        <v>0</v>
      </c>
      <c r="K22" s="37">
        <f t="shared" si="4"/>
        <v>0</v>
      </c>
    </row>
    <row r="23" spans="1:11" ht="13.5" thickBot="1" x14ac:dyDescent="0.25">
      <c r="A23" s="319" t="s">
        <v>30</v>
      </c>
      <c r="B23" s="320"/>
      <c r="C23" s="334"/>
      <c r="D23" s="128">
        <f>SUM(D17:D22)</f>
        <v>0</v>
      </c>
      <c r="E23" s="152" t="s">
        <v>88</v>
      </c>
      <c r="F23" s="153">
        <f t="shared" ref="F23:H23" si="5">SUM(F17:F22)</f>
        <v>0</v>
      </c>
      <c r="G23" s="150">
        <f t="shared" si="5"/>
        <v>0</v>
      </c>
      <c r="H23" s="149">
        <f t="shared" si="5"/>
        <v>0</v>
      </c>
      <c r="I23" s="154" t="s">
        <v>88</v>
      </c>
      <c r="J23" s="155" t="s">
        <v>88</v>
      </c>
      <c r="K23" s="50">
        <f>SUM(K17:K22)</f>
        <v>0</v>
      </c>
    </row>
    <row r="24" spans="1:1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3.5" customHeight="1" x14ac:dyDescent="0.25">
      <c r="A25" s="333" t="s">
        <v>19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</row>
    <row r="26" spans="1:11" ht="15.75" x14ac:dyDescent="0.25">
      <c r="A26" s="333" t="s">
        <v>20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0.5" customHeight="1" x14ac:dyDescent="0.25">
      <c r="A27" s="288"/>
      <c r="B27" s="288"/>
      <c r="C27" s="288"/>
      <c r="D27" s="288"/>
      <c r="E27" s="8"/>
      <c r="F27" s="8"/>
      <c r="G27" s="8"/>
      <c r="H27" s="8"/>
      <c r="I27" s="8"/>
      <c r="J27" s="8"/>
      <c r="K27" s="8"/>
    </row>
    <row r="28" spans="1:11" x14ac:dyDescent="0.2">
      <c r="A28" s="314" t="s">
        <v>21</v>
      </c>
      <c r="B28" s="314"/>
      <c r="C28" s="314"/>
      <c r="D28" s="314"/>
      <c r="E28" s="267" t="s">
        <v>22</v>
      </c>
      <c r="F28" s="267"/>
      <c r="G28" s="267"/>
      <c r="H28" s="267"/>
      <c r="I28" s="40"/>
      <c r="J28" s="64" t="s">
        <v>23</v>
      </c>
      <c r="K28" s="64"/>
    </row>
    <row r="29" spans="1:11" ht="15.75" x14ac:dyDescent="0.25">
      <c r="A29" s="60" t="s">
        <v>24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ht="14.25" customHeight="1" x14ac:dyDescent="0.25">
      <c r="A30" s="288"/>
      <c r="B30" s="288"/>
      <c r="C30" s="288"/>
      <c r="D30" s="288"/>
      <c r="E30" s="8"/>
      <c r="F30" s="8"/>
      <c r="G30" s="8"/>
      <c r="H30" s="8"/>
      <c r="I30" s="8"/>
      <c r="J30" s="8"/>
      <c r="K30" s="8"/>
    </row>
    <row r="31" spans="1:11" x14ac:dyDescent="0.2">
      <c r="A31" s="314" t="s">
        <v>21</v>
      </c>
      <c r="B31" s="314"/>
      <c r="C31" s="314"/>
      <c r="D31" s="314"/>
      <c r="E31" s="267" t="s">
        <v>22</v>
      </c>
      <c r="F31" s="267"/>
      <c r="G31" s="267"/>
      <c r="H31" s="267"/>
      <c r="I31" s="40"/>
      <c r="J31" s="64" t="s">
        <v>23</v>
      </c>
      <c r="K31" s="64"/>
    </row>
    <row r="32" spans="1:11" ht="12" customHeight="1" x14ac:dyDescent="0.25">
      <c r="A32" s="288"/>
      <c r="B32" s="288"/>
      <c r="C32" s="288"/>
      <c r="D32" s="288"/>
      <c r="E32" s="8"/>
      <c r="F32" s="8"/>
      <c r="G32" s="8"/>
      <c r="H32" s="8"/>
      <c r="I32" s="8"/>
      <c r="J32" s="8"/>
      <c r="K32" s="8"/>
    </row>
    <row r="33" spans="1:11" x14ac:dyDescent="0.2">
      <c r="A33" s="314" t="s">
        <v>21</v>
      </c>
      <c r="B33" s="314"/>
      <c r="C33" s="314"/>
      <c r="D33" s="314"/>
      <c r="E33" s="267" t="s">
        <v>22</v>
      </c>
      <c r="F33" s="267"/>
      <c r="G33" s="267"/>
      <c r="H33" s="267"/>
      <c r="I33" s="40"/>
      <c r="J33" s="64" t="s">
        <v>23</v>
      </c>
      <c r="K33" s="64"/>
    </row>
    <row r="34" spans="1:11" ht="15.75" x14ac:dyDescent="0.25">
      <c r="A34" s="288"/>
      <c r="B34" s="288"/>
      <c r="C34" s="288"/>
      <c r="D34" s="288"/>
      <c r="E34" s="8"/>
      <c r="F34" s="8"/>
      <c r="G34" s="8"/>
      <c r="H34" s="8"/>
      <c r="I34" s="8"/>
      <c r="J34" s="8"/>
      <c r="K34" s="8"/>
    </row>
    <row r="35" spans="1:11" x14ac:dyDescent="0.2">
      <c r="A35" s="314" t="s">
        <v>21</v>
      </c>
      <c r="B35" s="314"/>
      <c r="C35" s="314"/>
      <c r="D35" s="314"/>
      <c r="E35" s="267" t="s">
        <v>22</v>
      </c>
      <c r="F35" s="267"/>
      <c r="G35" s="267"/>
      <c r="H35" s="267"/>
      <c r="I35" s="40"/>
      <c r="J35" s="64" t="s">
        <v>23</v>
      </c>
      <c r="K35" s="64"/>
    </row>
  </sheetData>
  <mergeCells count="27">
    <mergeCell ref="A1:K1"/>
    <mergeCell ref="A2:K2"/>
    <mergeCell ref="A3:K3"/>
    <mergeCell ref="A9:G9"/>
    <mergeCell ref="A16:F16"/>
    <mergeCell ref="A4:K4"/>
    <mergeCell ref="A5:K5"/>
    <mergeCell ref="A7:D7"/>
    <mergeCell ref="F7:J7"/>
    <mergeCell ref="A8:J8"/>
    <mergeCell ref="A35:D35"/>
    <mergeCell ref="E35:H35"/>
    <mergeCell ref="A32:D32"/>
    <mergeCell ref="A33:D33"/>
    <mergeCell ref="E33:H33"/>
    <mergeCell ref="A34:D34"/>
    <mergeCell ref="A30:D30"/>
    <mergeCell ref="A31:D31"/>
    <mergeCell ref="E31:H31"/>
    <mergeCell ref="A28:D28"/>
    <mergeCell ref="E28:H28"/>
    <mergeCell ref="A25:K25"/>
    <mergeCell ref="A26:K26"/>
    <mergeCell ref="F11:H11"/>
    <mergeCell ref="F12:H12"/>
    <mergeCell ref="A27:D27"/>
    <mergeCell ref="A23:C23"/>
  </mergeCells>
  <conditionalFormatting sqref="G17:K22">
    <cfRule type="cellIs" dxfId="11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3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2025.gada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showWhiteSpace="0" zoomScaleNormal="100" workbookViewId="0">
      <selection activeCell="A8" sqref="A8:J8"/>
    </sheetView>
  </sheetViews>
  <sheetFormatPr defaultRowHeight="12.75" x14ac:dyDescent="0.2"/>
  <cols>
    <col min="1" max="1" width="4" customWidth="1"/>
    <col min="3" max="3" width="12.5703125" customWidth="1"/>
    <col min="4" max="10" width="13.140625" customWidth="1"/>
    <col min="11" max="11" width="15.42578125" customWidth="1"/>
  </cols>
  <sheetData>
    <row r="1" spans="1:11" ht="30.75" customHeight="1" x14ac:dyDescent="0.25">
      <c r="A1" s="264" t="s">
        <v>103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.75" customHeight="1" x14ac:dyDescent="0.25">
      <c r="A2" s="264" t="s">
        <v>64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ht="33" customHeight="1" x14ac:dyDescent="0.25">
      <c r="A3" s="264" t="s">
        <v>87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ht="15.75" customHeight="1" x14ac:dyDescent="0.25">
      <c r="A4" s="264" t="s">
        <v>128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</row>
    <row r="5" spans="1:11" ht="15.75" x14ac:dyDescent="0.25">
      <c r="A5" s="263" t="s">
        <v>143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11" x14ac:dyDescent="0.2">
      <c r="A6" s="313"/>
      <c r="B6" s="313"/>
      <c r="C6" s="313"/>
      <c r="D6" s="313"/>
      <c r="E6" s="14"/>
      <c r="F6" s="313"/>
      <c r="G6" s="313"/>
      <c r="H6" s="313"/>
      <c r="I6" s="313"/>
      <c r="J6" s="313"/>
      <c r="K6" s="4"/>
    </row>
    <row r="7" spans="1:11" x14ac:dyDescent="0.2">
      <c r="A7" s="314" t="s">
        <v>0</v>
      </c>
      <c r="B7" s="314"/>
      <c r="C7" s="314"/>
      <c r="D7" s="314"/>
      <c r="E7" s="14"/>
      <c r="F7" s="314" t="s">
        <v>1</v>
      </c>
      <c r="G7" s="314"/>
      <c r="H7" s="314"/>
      <c r="I7" s="314"/>
      <c r="J7" s="314"/>
      <c r="K7" s="4"/>
    </row>
    <row r="8" spans="1:11" ht="15.75" customHeight="1" x14ac:dyDescent="0.3">
      <c r="A8" s="315" t="s">
        <v>63</v>
      </c>
      <c r="B8" s="315"/>
      <c r="C8" s="315"/>
      <c r="D8" s="315"/>
      <c r="E8" s="315"/>
      <c r="F8" s="315"/>
      <c r="G8" s="315"/>
      <c r="H8" s="315"/>
      <c r="I8" s="315"/>
      <c r="J8" s="315"/>
      <c r="K8" s="65"/>
    </row>
    <row r="9" spans="1:11" ht="16.5" customHeight="1" x14ac:dyDescent="0.3">
      <c r="A9" s="287" t="s">
        <v>26</v>
      </c>
      <c r="B9" s="327"/>
      <c r="C9" s="327"/>
      <c r="D9" s="327"/>
      <c r="E9" s="327"/>
      <c r="F9" s="327"/>
      <c r="G9" s="327"/>
      <c r="H9" s="15"/>
      <c r="I9" s="41"/>
      <c r="J9" s="6"/>
      <c r="K9" s="4"/>
    </row>
    <row r="10" spans="1:11" ht="14.2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"/>
    </row>
    <row r="11" spans="1:11" ht="15.75" x14ac:dyDescent="0.25">
      <c r="A11" s="67" t="s">
        <v>2</v>
      </c>
      <c r="B11" s="9"/>
      <c r="C11" s="9"/>
      <c r="D11" s="51" t="s">
        <v>3</v>
      </c>
      <c r="E11" s="51"/>
      <c r="F11" s="274"/>
      <c r="G11" s="274"/>
      <c r="H11" s="274"/>
      <c r="I11" s="11"/>
      <c r="J11" s="57"/>
      <c r="K11" s="11"/>
    </row>
    <row r="12" spans="1:11" ht="15.75" customHeight="1" x14ac:dyDescent="0.3">
      <c r="A12" s="1"/>
      <c r="B12" s="10"/>
      <c r="C12" s="68" t="s">
        <v>4</v>
      </c>
      <c r="D12" s="12"/>
      <c r="E12" s="16"/>
      <c r="F12" s="275" t="s">
        <v>5</v>
      </c>
      <c r="G12" s="275"/>
      <c r="H12" s="275"/>
      <c r="I12" s="163" t="s">
        <v>134</v>
      </c>
      <c r="J12" s="163"/>
      <c r="K12" s="163"/>
    </row>
    <row r="13" spans="1:11" ht="13.5" thickBot="1" x14ac:dyDescent="0.25">
      <c r="A13" s="1"/>
      <c r="B13" s="11"/>
      <c r="C13" s="1"/>
      <c r="D13" s="1"/>
      <c r="E13" s="1"/>
      <c r="F13" s="1"/>
      <c r="G13" s="20"/>
      <c r="H13" s="1"/>
      <c r="I13" s="163" t="s">
        <v>135</v>
      </c>
      <c r="J13" s="164"/>
      <c r="K13" s="164"/>
    </row>
    <row r="14" spans="1:11" ht="101.25" customHeight="1" thickBot="1" x14ac:dyDescent="0.25">
      <c r="A14" s="119" t="s">
        <v>6</v>
      </c>
      <c r="B14" s="120" t="s">
        <v>27</v>
      </c>
      <c r="C14" s="115" t="s">
        <v>65</v>
      </c>
      <c r="D14" s="119" t="s">
        <v>48</v>
      </c>
      <c r="E14" s="121" t="s">
        <v>33</v>
      </c>
      <c r="F14" s="105" t="s">
        <v>44</v>
      </c>
      <c r="G14" s="30" t="s">
        <v>54</v>
      </c>
      <c r="H14" s="69" t="s">
        <v>66</v>
      </c>
      <c r="I14" s="30" t="s">
        <v>136</v>
      </c>
      <c r="J14" s="30" t="s">
        <v>137</v>
      </c>
      <c r="K14" s="30" t="s">
        <v>133</v>
      </c>
    </row>
    <row r="15" spans="1:11" s="144" customFormat="1" ht="15.75" customHeight="1" thickBot="1" x14ac:dyDescent="0.25">
      <c r="A15" s="113" t="s">
        <v>7</v>
      </c>
      <c r="B15" s="114" t="s">
        <v>8</v>
      </c>
      <c r="C15" s="115" t="s">
        <v>9</v>
      </c>
      <c r="D15" s="116" t="s">
        <v>10</v>
      </c>
      <c r="E15" s="117" t="s">
        <v>11</v>
      </c>
      <c r="F15" s="134" t="s">
        <v>12</v>
      </c>
      <c r="G15" s="30" t="s">
        <v>13</v>
      </c>
      <c r="H15" s="30" t="s">
        <v>14</v>
      </c>
      <c r="I15" s="42" t="s">
        <v>15</v>
      </c>
      <c r="J15" s="30" t="s">
        <v>16</v>
      </c>
      <c r="K15" s="30" t="s">
        <v>17</v>
      </c>
    </row>
    <row r="16" spans="1:11" ht="13.5" thickBot="1" x14ac:dyDescent="0.25">
      <c r="A16" s="322" t="s">
        <v>18</v>
      </c>
      <c r="B16" s="323"/>
      <c r="C16" s="335"/>
      <c r="D16" s="323"/>
      <c r="E16" s="323"/>
      <c r="F16" s="325"/>
      <c r="G16" s="32" t="s">
        <v>43</v>
      </c>
      <c r="H16" s="33" t="s">
        <v>42</v>
      </c>
      <c r="I16" s="43" t="s">
        <v>93</v>
      </c>
      <c r="J16" s="33" t="s">
        <v>113</v>
      </c>
      <c r="K16" s="32" t="s">
        <v>49</v>
      </c>
    </row>
    <row r="17" spans="1:11" x14ac:dyDescent="0.2">
      <c r="A17" s="140">
        <v>1</v>
      </c>
      <c r="B17" s="227"/>
      <c r="C17" s="242"/>
      <c r="D17" s="237"/>
      <c r="E17" s="238"/>
      <c r="F17" s="239"/>
      <c r="G17" s="122">
        <f t="shared" ref="G17:G21" si="0">IF(D17-F17&gt;=0,D17-F17,0)</f>
        <v>0</v>
      </c>
      <c r="H17" s="124">
        <f t="shared" ref="H17:H21" si="1">ROUND(G17*E17, 0)</f>
        <v>0</v>
      </c>
      <c r="I17" s="56">
        <f>ROUND(251/1000*H17, 2)</f>
        <v>0</v>
      </c>
      <c r="J17" s="37">
        <f>ROUND(276/1000*H17, 2)</f>
        <v>0</v>
      </c>
      <c r="K17" s="37">
        <f>ROUND(J17-I17, 2)</f>
        <v>0</v>
      </c>
    </row>
    <row r="18" spans="1:11" x14ac:dyDescent="0.2">
      <c r="A18" s="141">
        <v>2</v>
      </c>
      <c r="B18" s="231"/>
      <c r="C18" s="243"/>
      <c r="D18" s="237"/>
      <c r="E18" s="238"/>
      <c r="F18" s="240"/>
      <c r="G18" s="46">
        <f t="shared" si="0"/>
        <v>0</v>
      </c>
      <c r="H18" s="125">
        <f t="shared" si="1"/>
        <v>0</v>
      </c>
      <c r="I18" s="56">
        <f t="shared" ref="I18:I22" si="2">ROUND(251/1000*H18, 2)</f>
        <v>0</v>
      </c>
      <c r="J18" s="37">
        <f t="shared" ref="J18:J22" si="3">ROUND(276/1000*H18, 2)</f>
        <v>0</v>
      </c>
      <c r="K18" s="37">
        <f t="shared" ref="K18:K22" si="4">ROUND(J18-I18, 2)</f>
        <v>0</v>
      </c>
    </row>
    <row r="19" spans="1:11" x14ac:dyDescent="0.2">
      <c r="A19" s="141">
        <v>3</v>
      </c>
      <c r="B19" s="231"/>
      <c r="C19" s="243"/>
      <c r="D19" s="237"/>
      <c r="E19" s="238"/>
      <c r="F19" s="240"/>
      <c r="G19" s="46">
        <f t="shared" si="0"/>
        <v>0</v>
      </c>
      <c r="H19" s="125">
        <f t="shared" si="1"/>
        <v>0</v>
      </c>
      <c r="I19" s="56">
        <f t="shared" si="2"/>
        <v>0</v>
      </c>
      <c r="J19" s="37">
        <f t="shared" si="3"/>
        <v>0</v>
      </c>
      <c r="K19" s="37">
        <f t="shared" si="4"/>
        <v>0</v>
      </c>
    </row>
    <row r="20" spans="1:11" x14ac:dyDescent="0.2">
      <c r="A20" s="141">
        <v>4</v>
      </c>
      <c r="B20" s="231"/>
      <c r="C20" s="243"/>
      <c r="D20" s="237"/>
      <c r="E20" s="238"/>
      <c r="F20" s="240"/>
      <c r="G20" s="46">
        <f t="shared" si="0"/>
        <v>0</v>
      </c>
      <c r="H20" s="125">
        <f t="shared" si="1"/>
        <v>0</v>
      </c>
      <c r="I20" s="56">
        <f t="shared" si="2"/>
        <v>0</v>
      </c>
      <c r="J20" s="37">
        <f t="shared" si="3"/>
        <v>0</v>
      </c>
      <c r="K20" s="37">
        <f t="shared" si="4"/>
        <v>0</v>
      </c>
    </row>
    <row r="21" spans="1:11" x14ac:dyDescent="0.2">
      <c r="A21" s="141">
        <v>5</v>
      </c>
      <c r="B21" s="231"/>
      <c r="C21" s="243"/>
      <c r="D21" s="237"/>
      <c r="E21" s="238"/>
      <c r="F21" s="240"/>
      <c r="G21" s="46">
        <f t="shared" si="0"/>
        <v>0</v>
      </c>
      <c r="H21" s="125">
        <f t="shared" si="1"/>
        <v>0</v>
      </c>
      <c r="I21" s="56">
        <f t="shared" si="2"/>
        <v>0</v>
      </c>
      <c r="J21" s="37">
        <f t="shared" si="3"/>
        <v>0</v>
      </c>
      <c r="K21" s="37">
        <f t="shared" si="4"/>
        <v>0</v>
      </c>
    </row>
    <row r="22" spans="1:11" ht="13.5" thickBot="1" x14ac:dyDescent="0.25">
      <c r="A22" s="141">
        <v>6</v>
      </c>
      <c r="B22" s="231"/>
      <c r="C22" s="244"/>
      <c r="D22" s="237"/>
      <c r="E22" s="238"/>
      <c r="F22" s="240"/>
      <c r="G22" s="123">
        <f t="shared" ref="G22" si="5">IF(D22-F22&gt;=0,D22-F22,0)</f>
        <v>0</v>
      </c>
      <c r="H22" s="125">
        <f t="shared" ref="H22" si="6">ROUND(G22*E22, 0)</f>
        <v>0</v>
      </c>
      <c r="I22" s="56">
        <f t="shared" si="2"/>
        <v>0</v>
      </c>
      <c r="J22" s="37">
        <f t="shared" si="3"/>
        <v>0</v>
      </c>
      <c r="K22" s="37">
        <f t="shared" si="4"/>
        <v>0</v>
      </c>
    </row>
    <row r="23" spans="1:11" ht="13.5" thickBot="1" x14ac:dyDescent="0.25">
      <c r="A23" s="319" t="s">
        <v>30</v>
      </c>
      <c r="B23" s="320"/>
      <c r="C23" s="336"/>
      <c r="D23" s="128">
        <f>SUM(D17:D22)</f>
        <v>0</v>
      </c>
      <c r="E23" s="152" t="s">
        <v>88</v>
      </c>
      <c r="F23" s="129">
        <f t="shared" ref="F23:J23" si="7">SUM(F17:F22)</f>
        <v>0</v>
      </c>
      <c r="G23" s="38">
        <f t="shared" si="7"/>
        <v>0</v>
      </c>
      <c r="H23" s="127">
        <f t="shared" si="7"/>
        <v>0</v>
      </c>
      <c r="I23" s="50">
        <f t="shared" si="7"/>
        <v>0</v>
      </c>
      <c r="J23" s="126">
        <f t="shared" si="7"/>
        <v>0</v>
      </c>
      <c r="K23" s="50">
        <f>SUM(K17:K22)</f>
        <v>0</v>
      </c>
    </row>
    <row r="24" spans="1:11" ht="37.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2.75" customHeight="1" x14ac:dyDescent="0.25">
      <c r="A25" s="333" t="s">
        <v>19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</row>
    <row r="26" spans="1:11" ht="12" customHeight="1" x14ac:dyDescent="0.25">
      <c r="A26" s="333" t="s">
        <v>20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2.75" customHeight="1" x14ac:dyDescent="0.25">
      <c r="A27" s="288"/>
      <c r="B27" s="288"/>
      <c r="C27" s="288"/>
      <c r="D27" s="288"/>
      <c r="E27" s="8"/>
      <c r="F27" s="8"/>
      <c r="G27" s="8"/>
      <c r="H27" s="8"/>
      <c r="I27" s="8"/>
      <c r="J27" s="8"/>
      <c r="K27" s="8"/>
    </row>
    <row r="28" spans="1:11" x14ac:dyDescent="0.2">
      <c r="A28" s="314" t="s">
        <v>21</v>
      </c>
      <c r="B28" s="314"/>
      <c r="C28" s="314"/>
      <c r="D28" s="314"/>
      <c r="E28" s="267" t="s">
        <v>22</v>
      </c>
      <c r="F28" s="267"/>
      <c r="G28" s="267"/>
      <c r="H28" s="267"/>
      <c r="I28" s="66"/>
      <c r="J28" s="64" t="s">
        <v>23</v>
      </c>
      <c r="K28" s="64"/>
    </row>
    <row r="29" spans="1:11" ht="12" customHeight="1" x14ac:dyDescent="0.25">
      <c r="A29" s="67" t="s">
        <v>24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12.75" customHeight="1" x14ac:dyDescent="0.25">
      <c r="A30" s="288"/>
      <c r="B30" s="288"/>
      <c r="C30" s="288"/>
      <c r="D30" s="288"/>
      <c r="E30" s="8"/>
      <c r="F30" s="8"/>
      <c r="G30" s="8"/>
      <c r="H30" s="8"/>
      <c r="I30" s="8"/>
      <c r="J30" s="8"/>
      <c r="K30" s="8"/>
    </row>
    <row r="31" spans="1:11" x14ac:dyDescent="0.2">
      <c r="A31" s="314" t="s">
        <v>21</v>
      </c>
      <c r="B31" s="314"/>
      <c r="C31" s="314"/>
      <c r="D31" s="314"/>
      <c r="E31" s="267" t="s">
        <v>22</v>
      </c>
      <c r="F31" s="267"/>
      <c r="G31" s="267"/>
      <c r="H31" s="267"/>
      <c r="I31" s="66"/>
      <c r="J31" s="64" t="s">
        <v>23</v>
      </c>
      <c r="K31" s="64"/>
    </row>
    <row r="32" spans="1:11" ht="12.75" customHeight="1" x14ac:dyDescent="0.25">
      <c r="A32" s="288"/>
      <c r="B32" s="288"/>
      <c r="C32" s="288"/>
      <c r="D32" s="288"/>
      <c r="E32" s="8"/>
      <c r="F32" s="8"/>
      <c r="G32" s="8"/>
      <c r="H32" s="8"/>
      <c r="I32" s="8"/>
      <c r="J32" s="8"/>
      <c r="K32" s="8"/>
    </row>
    <row r="33" spans="1:11" x14ac:dyDescent="0.2">
      <c r="A33" s="314" t="s">
        <v>21</v>
      </c>
      <c r="B33" s="314"/>
      <c r="C33" s="314"/>
      <c r="D33" s="314"/>
      <c r="E33" s="267" t="s">
        <v>22</v>
      </c>
      <c r="F33" s="267"/>
      <c r="G33" s="267"/>
      <c r="H33" s="267"/>
      <c r="I33" s="66"/>
      <c r="J33" s="64" t="s">
        <v>23</v>
      </c>
      <c r="K33" s="64"/>
    </row>
    <row r="34" spans="1:11" ht="12" customHeight="1" x14ac:dyDescent="0.25">
      <c r="A34" s="288"/>
      <c r="B34" s="288"/>
      <c r="C34" s="288"/>
      <c r="D34" s="288"/>
      <c r="E34" s="8"/>
      <c r="F34" s="8"/>
      <c r="G34" s="8"/>
      <c r="H34" s="8"/>
      <c r="I34" s="8"/>
      <c r="J34" s="8"/>
      <c r="K34" s="8"/>
    </row>
    <row r="35" spans="1:11" x14ac:dyDescent="0.2">
      <c r="A35" s="314" t="s">
        <v>21</v>
      </c>
      <c r="B35" s="314"/>
      <c r="C35" s="314"/>
      <c r="D35" s="314"/>
      <c r="E35" s="267" t="s">
        <v>22</v>
      </c>
      <c r="F35" s="267"/>
      <c r="G35" s="267"/>
      <c r="H35" s="267"/>
      <c r="I35" s="66"/>
      <c r="J35" s="64" t="s">
        <v>23</v>
      </c>
      <c r="K35" s="64"/>
    </row>
  </sheetData>
  <mergeCells count="29">
    <mergeCell ref="A5:K5"/>
    <mergeCell ref="A1:K1"/>
    <mergeCell ref="A2:K2"/>
    <mergeCell ref="A3:K3"/>
    <mergeCell ref="A4:K4"/>
    <mergeCell ref="A26:K26"/>
    <mergeCell ref="A6:D6"/>
    <mergeCell ref="F6:J6"/>
    <mergeCell ref="A7:D7"/>
    <mergeCell ref="F7:J7"/>
    <mergeCell ref="A8:J8"/>
    <mergeCell ref="A9:G9"/>
    <mergeCell ref="F11:H11"/>
    <mergeCell ref="F12:H12"/>
    <mergeCell ref="A16:F16"/>
    <mergeCell ref="A23:C23"/>
    <mergeCell ref="A25:K25"/>
    <mergeCell ref="A27:D27"/>
    <mergeCell ref="A28:D28"/>
    <mergeCell ref="E28:H28"/>
    <mergeCell ref="A30:D30"/>
    <mergeCell ref="A31:D31"/>
    <mergeCell ref="E31:H31"/>
    <mergeCell ref="A32:D32"/>
    <mergeCell ref="A33:D33"/>
    <mergeCell ref="E33:H33"/>
    <mergeCell ref="A34:D34"/>
    <mergeCell ref="A35:D35"/>
    <mergeCell ref="E35:H35"/>
  </mergeCells>
  <conditionalFormatting sqref="K17:K22">
    <cfRule type="cellIs" dxfId="10" priority="1" stopIfTrue="1" operator="equal">
      <formula>0</formula>
    </cfRule>
  </conditionalFormatting>
  <conditionalFormatting sqref="G17:G22">
    <cfRule type="cellIs" dxfId="9" priority="5" stopIfTrue="1" operator="equal">
      <formula>0</formula>
    </cfRule>
  </conditionalFormatting>
  <conditionalFormatting sqref="H17:H22">
    <cfRule type="cellIs" dxfId="8" priority="4" stopIfTrue="1" operator="equal">
      <formula>0</formula>
    </cfRule>
  </conditionalFormatting>
  <conditionalFormatting sqref="I17:I22">
    <cfRule type="cellIs" dxfId="7" priority="3" stopIfTrue="1" operator="equal">
      <formula>0</formula>
    </cfRule>
  </conditionalFormatting>
  <conditionalFormatting sqref="J17:J22">
    <cfRule type="cellIs" dxfId="6" priority="2" stopIfTrue="1" operator="equal">
      <formula>0</formula>
    </cfRule>
  </conditionalFormatting>
  <pageMargins left="0.25" right="0.25" top="0.75" bottom="0.75" header="0.3" footer="0.3"/>
  <pageSetup paperSize="9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2025.gada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Normal="100" zoomScalePageLayoutView="55" workbookViewId="0">
      <selection activeCell="A8" sqref="A8:J8"/>
    </sheetView>
  </sheetViews>
  <sheetFormatPr defaultColWidth="9.140625" defaultRowHeight="12.75" x14ac:dyDescent="0.2"/>
  <cols>
    <col min="1" max="1" width="5.28515625" style="27" customWidth="1"/>
    <col min="2" max="2" width="9" style="27" customWidth="1"/>
    <col min="3" max="3" width="21.5703125" style="27" customWidth="1"/>
    <col min="4" max="4" width="11.85546875" style="27" customWidth="1"/>
    <col min="5" max="5" width="14.140625" style="27" customWidth="1"/>
    <col min="6" max="6" width="21.42578125" style="27" customWidth="1"/>
    <col min="7" max="7" width="12.85546875" style="27" customWidth="1"/>
    <col min="8" max="9" width="18.42578125" style="27" customWidth="1"/>
    <col min="10" max="10" width="16.7109375" style="27" customWidth="1"/>
    <col min="11" max="11" width="18.42578125" style="27" customWidth="1"/>
    <col min="12" max="12" width="10.28515625" style="27" customWidth="1"/>
    <col min="13" max="13" width="12.5703125" style="27" customWidth="1"/>
    <col min="14" max="16384" width="9.140625" style="27"/>
  </cols>
  <sheetData>
    <row r="1" spans="1:13" ht="15.75" customHeight="1" x14ac:dyDescent="0.25">
      <c r="A1" s="264" t="s">
        <v>100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63"/>
      <c r="M1" s="63"/>
    </row>
    <row r="2" spans="1:13" ht="18" customHeight="1" x14ac:dyDescent="0.25">
      <c r="A2" s="264" t="s">
        <v>86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63"/>
      <c r="M2" s="63"/>
    </row>
    <row r="3" spans="1:13" ht="18" customHeight="1" x14ac:dyDescent="0.25">
      <c r="A3" s="264" t="s">
        <v>87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62"/>
      <c r="M3" s="62"/>
    </row>
    <row r="4" spans="1:13" customFormat="1" ht="15.75" customHeight="1" x14ac:dyDescent="0.25">
      <c r="A4" s="264" t="s">
        <v>128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9"/>
      <c r="M4" s="39"/>
    </row>
    <row r="5" spans="1:13" ht="18" customHeight="1" x14ac:dyDescent="0.25">
      <c r="A5" s="263" t="s">
        <v>143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61"/>
      <c r="M5" s="61"/>
    </row>
    <row r="6" spans="1:13" ht="13.5" customHeight="1" x14ac:dyDescent="0.2">
      <c r="A6" s="313"/>
      <c r="B6" s="313"/>
      <c r="C6" s="313"/>
      <c r="D6" s="313"/>
      <c r="E6" s="14"/>
      <c r="F6" s="313"/>
      <c r="G6" s="313"/>
      <c r="H6" s="313"/>
      <c r="I6" s="313"/>
      <c r="J6" s="313"/>
      <c r="K6" s="4"/>
      <c r="L6" s="4"/>
    </row>
    <row r="7" spans="1:13" x14ac:dyDescent="0.2">
      <c r="A7" s="314" t="s">
        <v>0</v>
      </c>
      <c r="B7" s="314"/>
      <c r="C7" s="314"/>
      <c r="D7" s="314"/>
      <c r="E7" s="14"/>
      <c r="F7" s="314" t="s">
        <v>1</v>
      </c>
      <c r="G7" s="314"/>
      <c r="H7" s="314"/>
      <c r="I7" s="314"/>
      <c r="J7" s="314"/>
      <c r="K7" s="4"/>
      <c r="L7" s="4"/>
    </row>
    <row r="8" spans="1:13" ht="18.75" x14ac:dyDescent="0.3">
      <c r="A8" s="315" t="s">
        <v>31</v>
      </c>
      <c r="B8" s="315"/>
      <c r="C8" s="315"/>
      <c r="D8" s="315"/>
      <c r="E8" s="315"/>
      <c r="F8" s="315"/>
      <c r="G8" s="315"/>
      <c r="H8" s="315"/>
      <c r="I8" s="315"/>
      <c r="J8" s="315"/>
      <c r="K8" s="2"/>
      <c r="L8" s="2"/>
    </row>
    <row r="9" spans="1:13" ht="18.75" x14ac:dyDescent="0.3">
      <c r="A9" s="287" t="s">
        <v>26</v>
      </c>
      <c r="B9" s="342"/>
      <c r="C9" s="342"/>
      <c r="D9" s="342"/>
      <c r="E9" s="342"/>
      <c r="F9" s="342"/>
      <c r="G9" s="342"/>
      <c r="H9" s="15"/>
      <c r="I9" s="41"/>
    </row>
    <row r="10" spans="1:13" ht="1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</row>
    <row r="11" spans="1:13" ht="15.75" x14ac:dyDescent="0.25">
      <c r="A11" s="3" t="s">
        <v>2</v>
      </c>
      <c r="B11" s="9"/>
      <c r="C11" s="9"/>
      <c r="D11" s="326" t="s">
        <v>3</v>
      </c>
      <c r="E11" s="326"/>
      <c r="F11" s="274"/>
      <c r="G11" s="274"/>
      <c r="H11" s="274"/>
      <c r="I11" s="11"/>
      <c r="J11" s="57"/>
      <c r="K11" s="11"/>
    </row>
    <row r="12" spans="1:13" ht="15.75" customHeight="1" x14ac:dyDescent="0.3">
      <c r="A12" s="4"/>
      <c r="B12" s="10"/>
      <c r="C12" s="13" t="s">
        <v>4</v>
      </c>
      <c r="D12" s="12"/>
      <c r="E12" s="16"/>
      <c r="F12" s="275" t="s">
        <v>5</v>
      </c>
      <c r="G12" s="275"/>
      <c r="H12" s="275"/>
      <c r="I12" s="58" t="s">
        <v>129</v>
      </c>
      <c r="J12" s="58"/>
      <c r="K12" s="58"/>
    </row>
    <row r="13" spans="1:13" ht="15.75" customHeight="1" thickBot="1" x14ac:dyDescent="0.25">
      <c r="A13" s="4"/>
      <c r="B13" s="4"/>
      <c r="C13" s="4"/>
      <c r="D13" s="4"/>
      <c r="E13" s="4"/>
      <c r="F13" s="20"/>
      <c r="G13" s="20"/>
      <c r="H13" s="20"/>
      <c r="I13" s="58" t="s">
        <v>130</v>
      </c>
      <c r="J13" s="59"/>
      <c r="K13" s="59"/>
      <c r="M13" s="4"/>
    </row>
    <row r="14" spans="1:13" ht="114" customHeight="1" thickBot="1" x14ac:dyDescent="0.25">
      <c r="A14" s="119" t="s">
        <v>6</v>
      </c>
      <c r="B14" s="120" t="s">
        <v>27</v>
      </c>
      <c r="C14" s="115" t="s">
        <v>32</v>
      </c>
      <c r="D14" s="119" t="s">
        <v>48</v>
      </c>
      <c r="E14" s="121" t="s">
        <v>33</v>
      </c>
      <c r="F14" s="53" t="s">
        <v>44</v>
      </c>
      <c r="G14" s="30" t="s">
        <v>51</v>
      </c>
      <c r="H14" s="53" t="s">
        <v>53</v>
      </c>
      <c r="I14" s="30" t="s">
        <v>138</v>
      </c>
      <c r="J14" s="31" t="s">
        <v>139</v>
      </c>
      <c r="K14" s="30" t="s">
        <v>125</v>
      </c>
    </row>
    <row r="15" spans="1:13" ht="15.75" thickBot="1" x14ac:dyDescent="0.25">
      <c r="A15" s="113" t="s">
        <v>7</v>
      </c>
      <c r="B15" s="114" t="s">
        <v>8</v>
      </c>
      <c r="C15" s="115" t="s">
        <v>9</v>
      </c>
      <c r="D15" s="116" t="s">
        <v>10</v>
      </c>
      <c r="E15" s="117" t="s">
        <v>11</v>
      </c>
      <c r="F15" s="53" t="s">
        <v>12</v>
      </c>
      <c r="G15" s="30" t="s">
        <v>13</v>
      </c>
      <c r="H15" s="53" t="s">
        <v>14</v>
      </c>
      <c r="I15" s="42" t="s">
        <v>15</v>
      </c>
      <c r="J15" s="31" t="s">
        <v>16</v>
      </c>
      <c r="K15" s="30" t="s">
        <v>17</v>
      </c>
    </row>
    <row r="16" spans="1:13" ht="13.5" thickBot="1" x14ac:dyDescent="0.25">
      <c r="A16" s="322" t="s">
        <v>18</v>
      </c>
      <c r="B16" s="339"/>
      <c r="C16" s="340"/>
      <c r="D16" s="339"/>
      <c r="E16" s="339"/>
      <c r="F16" s="341"/>
      <c r="G16" s="32" t="s">
        <v>43</v>
      </c>
      <c r="H16" s="54" t="s">
        <v>42</v>
      </c>
      <c r="I16" s="43" t="s">
        <v>91</v>
      </c>
      <c r="J16" s="52" t="s">
        <v>112</v>
      </c>
      <c r="K16" s="32" t="s">
        <v>49</v>
      </c>
    </row>
    <row r="17" spans="1:13" x14ac:dyDescent="0.2">
      <c r="A17" s="138">
        <v>1</v>
      </c>
      <c r="B17" s="227"/>
      <c r="C17" s="228"/>
      <c r="D17" s="229"/>
      <c r="E17" s="230"/>
      <c r="F17" s="245"/>
      <c r="G17" s="46">
        <f>IF(D17-F17&gt;=0,D17-F17,0)</f>
        <v>0</v>
      </c>
      <c r="H17" s="55">
        <f>ROUND(G17*E17, 0)</f>
        <v>0</v>
      </c>
      <c r="I17" s="37">
        <f>ROUND(105.7/1000*H17, 2)</f>
        <v>0</v>
      </c>
      <c r="J17" s="56">
        <f>ROUND(116.3/1000*H17, 2)</f>
        <v>0</v>
      </c>
      <c r="K17" s="37">
        <f>ROUND(J17-I17, 2)</f>
        <v>0</v>
      </c>
    </row>
    <row r="18" spans="1:13" x14ac:dyDescent="0.2">
      <c r="A18" s="139">
        <v>2</v>
      </c>
      <c r="B18" s="231"/>
      <c r="C18" s="232"/>
      <c r="D18" s="246"/>
      <c r="E18" s="247"/>
      <c r="F18" s="248"/>
      <c r="G18" s="46">
        <f t="shared" ref="G18:G22" si="0">IF(D18-F18&gt;=0,D18-F18,0)</f>
        <v>0</v>
      </c>
      <c r="H18" s="55">
        <f t="shared" ref="H18:H22" si="1">ROUND(G18*E18, 0)</f>
        <v>0</v>
      </c>
      <c r="I18" s="37">
        <f t="shared" ref="I18:I22" si="2">ROUND(105.7/1000*H18, 2)</f>
        <v>0</v>
      </c>
      <c r="J18" s="56">
        <f t="shared" ref="J18:J22" si="3">ROUND(116.3/1000*H18, 2)</f>
        <v>0</v>
      </c>
      <c r="K18" s="37">
        <f t="shared" ref="K18:K22" si="4">ROUND(J18-I18, 2)</f>
        <v>0</v>
      </c>
    </row>
    <row r="19" spans="1:13" x14ac:dyDescent="0.2">
      <c r="A19" s="139">
        <v>3</v>
      </c>
      <c r="B19" s="231"/>
      <c r="C19" s="232"/>
      <c r="D19" s="246"/>
      <c r="E19" s="247"/>
      <c r="F19" s="248"/>
      <c r="G19" s="46">
        <f t="shared" si="0"/>
        <v>0</v>
      </c>
      <c r="H19" s="55">
        <f t="shared" si="1"/>
        <v>0</v>
      </c>
      <c r="I19" s="37">
        <f t="shared" si="2"/>
        <v>0</v>
      </c>
      <c r="J19" s="56">
        <f t="shared" si="3"/>
        <v>0</v>
      </c>
      <c r="K19" s="37">
        <f t="shared" si="4"/>
        <v>0</v>
      </c>
    </row>
    <row r="20" spans="1:13" x14ac:dyDescent="0.2">
      <c r="A20" s="139">
        <v>4</v>
      </c>
      <c r="B20" s="231"/>
      <c r="C20" s="232"/>
      <c r="D20" s="246"/>
      <c r="E20" s="247"/>
      <c r="F20" s="248"/>
      <c r="G20" s="46">
        <f t="shared" si="0"/>
        <v>0</v>
      </c>
      <c r="H20" s="55">
        <f t="shared" si="1"/>
        <v>0</v>
      </c>
      <c r="I20" s="37">
        <f t="shared" si="2"/>
        <v>0</v>
      </c>
      <c r="J20" s="56">
        <f t="shared" si="3"/>
        <v>0</v>
      </c>
      <c r="K20" s="37">
        <f t="shared" si="4"/>
        <v>0</v>
      </c>
    </row>
    <row r="21" spans="1:13" x14ac:dyDescent="0.2">
      <c r="A21" s="139">
        <v>5</v>
      </c>
      <c r="B21" s="231"/>
      <c r="C21" s="232"/>
      <c r="D21" s="246"/>
      <c r="E21" s="247"/>
      <c r="F21" s="248"/>
      <c r="G21" s="46">
        <f t="shared" si="0"/>
        <v>0</v>
      </c>
      <c r="H21" s="55">
        <f t="shared" si="1"/>
        <v>0</v>
      </c>
      <c r="I21" s="37">
        <f t="shared" si="2"/>
        <v>0</v>
      </c>
      <c r="J21" s="56">
        <f t="shared" si="3"/>
        <v>0</v>
      </c>
      <c r="K21" s="37">
        <f t="shared" si="4"/>
        <v>0</v>
      </c>
    </row>
    <row r="22" spans="1:13" ht="13.5" thickBot="1" x14ac:dyDescent="0.25">
      <c r="A22" s="139">
        <v>6</v>
      </c>
      <c r="B22" s="231"/>
      <c r="C22" s="235"/>
      <c r="D22" s="249"/>
      <c r="E22" s="247"/>
      <c r="F22" s="248"/>
      <c r="G22" s="46">
        <f t="shared" si="0"/>
        <v>0</v>
      </c>
      <c r="H22" s="55">
        <f t="shared" si="1"/>
        <v>0</v>
      </c>
      <c r="I22" s="37">
        <f t="shared" si="2"/>
        <v>0</v>
      </c>
      <c r="J22" s="56">
        <f t="shared" si="3"/>
        <v>0</v>
      </c>
      <c r="K22" s="37">
        <f t="shared" si="4"/>
        <v>0</v>
      </c>
    </row>
    <row r="23" spans="1:13" ht="13.5" thickBot="1" x14ac:dyDescent="0.25">
      <c r="A23" s="319" t="s">
        <v>30</v>
      </c>
      <c r="B23" s="337"/>
      <c r="C23" s="338"/>
      <c r="D23" s="118">
        <f>SUM(D17:D22)</f>
        <v>0</v>
      </c>
      <c r="E23" s="147" t="s">
        <v>88</v>
      </c>
      <c r="F23" s="149">
        <f t="shared" ref="F23:G23" si="5">SUM(F17:F22)</f>
        <v>0</v>
      </c>
      <c r="G23" s="150">
        <f t="shared" si="5"/>
        <v>0</v>
      </c>
      <c r="H23" s="149">
        <f>SUM(H17:H22)</f>
        <v>0</v>
      </c>
      <c r="I23" s="151" t="s">
        <v>88</v>
      </c>
      <c r="J23" s="151" t="s">
        <v>88</v>
      </c>
      <c r="K23" s="49">
        <f>SUM(K17:K22)</f>
        <v>0</v>
      </c>
    </row>
    <row r="24" spans="1:13" x14ac:dyDescent="0.2">
      <c r="A24" s="4"/>
      <c r="B24" s="4"/>
      <c r="C24" s="4"/>
      <c r="D24" s="4"/>
      <c r="E24" s="4"/>
      <c r="F24" s="4"/>
      <c r="G24" s="28"/>
      <c r="H24" s="29"/>
      <c r="I24" s="29"/>
      <c r="J24" s="29"/>
      <c r="K24" s="29"/>
      <c r="L24" s="20"/>
      <c r="M24" s="28"/>
    </row>
    <row r="25" spans="1:13" ht="12.75" customHeight="1" x14ac:dyDescent="0.25">
      <c r="A25" s="60" t="s">
        <v>19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3" ht="15.75" x14ac:dyDescent="0.25">
      <c r="A26" s="60" t="s">
        <v>20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2.75" customHeight="1" x14ac:dyDescent="0.25">
      <c r="A27" s="288"/>
      <c r="B27" s="288"/>
      <c r="C27" s="288"/>
      <c r="D27" s="288"/>
      <c r="E27" s="8"/>
      <c r="F27" s="8"/>
      <c r="G27" s="8"/>
      <c r="H27" s="8"/>
      <c r="I27" s="8"/>
      <c r="J27" s="8"/>
      <c r="K27" s="8"/>
    </row>
    <row r="28" spans="1:13" x14ac:dyDescent="0.2">
      <c r="A28" s="314" t="s">
        <v>21</v>
      </c>
      <c r="B28" s="314"/>
      <c r="C28" s="314"/>
      <c r="D28" s="314"/>
      <c r="E28" s="267" t="s">
        <v>22</v>
      </c>
      <c r="F28" s="267"/>
      <c r="G28" s="267"/>
      <c r="H28" s="267"/>
      <c r="I28" s="40"/>
      <c r="J28" s="64" t="s">
        <v>23</v>
      </c>
      <c r="K28" s="64"/>
    </row>
    <row r="29" spans="1:13" ht="15.75" x14ac:dyDescent="0.25">
      <c r="A29" s="60" t="s">
        <v>24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ht="15.75" x14ac:dyDescent="0.25">
      <c r="A30" s="288"/>
      <c r="B30" s="288"/>
      <c r="C30" s="288"/>
      <c r="D30" s="288"/>
      <c r="E30" s="8"/>
      <c r="F30" s="8"/>
      <c r="G30" s="8"/>
      <c r="H30" s="8"/>
      <c r="I30" s="8"/>
      <c r="J30" s="8"/>
      <c r="K30" s="8"/>
    </row>
    <row r="31" spans="1:13" x14ac:dyDescent="0.2">
      <c r="A31" s="314" t="s">
        <v>21</v>
      </c>
      <c r="B31" s="314"/>
      <c r="C31" s="314"/>
      <c r="D31" s="314"/>
      <c r="E31" s="267" t="s">
        <v>22</v>
      </c>
      <c r="F31" s="267"/>
      <c r="G31" s="267"/>
      <c r="H31" s="267"/>
      <c r="I31" s="40"/>
      <c r="J31" s="64" t="s">
        <v>23</v>
      </c>
      <c r="K31" s="64"/>
    </row>
    <row r="32" spans="1:13" ht="12" customHeight="1" x14ac:dyDescent="0.25">
      <c r="A32" s="288"/>
      <c r="B32" s="288"/>
      <c r="C32" s="288"/>
      <c r="D32" s="288"/>
      <c r="E32" s="8"/>
      <c r="F32" s="8"/>
      <c r="G32" s="8"/>
      <c r="H32" s="8"/>
      <c r="I32" s="8"/>
      <c r="J32" s="8"/>
      <c r="K32" s="8"/>
    </row>
    <row r="33" spans="1:11" x14ac:dyDescent="0.2">
      <c r="A33" s="314" t="s">
        <v>21</v>
      </c>
      <c r="B33" s="314"/>
      <c r="C33" s="314"/>
      <c r="D33" s="314"/>
      <c r="E33" s="267" t="s">
        <v>22</v>
      </c>
      <c r="F33" s="267"/>
      <c r="G33" s="267"/>
      <c r="H33" s="267"/>
      <c r="I33" s="40"/>
      <c r="J33" s="64" t="s">
        <v>23</v>
      </c>
      <c r="K33" s="64"/>
    </row>
    <row r="34" spans="1:11" ht="10.5" customHeight="1" x14ac:dyDescent="0.25">
      <c r="A34" s="288"/>
      <c r="B34" s="288"/>
      <c r="C34" s="288"/>
      <c r="D34" s="288"/>
      <c r="E34" s="8"/>
      <c r="F34" s="8"/>
      <c r="G34" s="8"/>
      <c r="H34" s="8"/>
      <c r="I34" s="8"/>
      <c r="J34" s="8"/>
      <c r="K34" s="8"/>
    </row>
    <row r="35" spans="1:11" x14ac:dyDescent="0.2">
      <c r="A35" s="314" t="s">
        <v>21</v>
      </c>
      <c r="B35" s="314"/>
      <c r="C35" s="314"/>
      <c r="D35" s="314"/>
      <c r="E35" s="267" t="s">
        <v>22</v>
      </c>
      <c r="F35" s="267"/>
      <c r="G35" s="267"/>
      <c r="H35" s="267"/>
      <c r="I35" s="40"/>
      <c r="J35" s="64" t="s">
        <v>23</v>
      </c>
      <c r="K35" s="64"/>
    </row>
  </sheetData>
  <mergeCells count="28">
    <mergeCell ref="A5:K5"/>
    <mergeCell ref="A3:K3"/>
    <mergeCell ref="A2:K2"/>
    <mergeCell ref="A1:K1"/>
    <mergeCell ref="A4:K4"/>
    <mergeCell ref="A23:C23"/>
    <mergeCell ref="D11:E11"/>
    <mergeCell ref="A6:D6"/>
    <mergeCell ref="F6:J6"/>
    <mergeCell ref="A8:J8"/>
    <mergeCell ref="A16:F16"/>
    <mergeCell ref="A7:D7"/>
    <mergeCell ref="F7:J7"/>
    <mergeCell ref="A9:G9"/>
    <mergeCell ref="F11:H11"/>
    <mergeCell ref="F12:H12"/>
    <mergeCell ref="A27:D27"/>
    <mergeCell ref="A28:D28"/>
    <mergeCell ref="E28:H28"/>
    <mergeCell ref="A31:D31"/>
    <mergeCell ref="E31:H31"/>
    <mergeCell ref="A30:D30"/>
    <mergeCell ref="A35:D35"/>
    <mergeCell ref="E35:H35"/>
    <mergeCell ref="A32:D32"/>
    <mergeCell ref="A33:D33"/>
    <mergeCell ref="A34:D34"/>
    <mergeCell ref="E33:H33"/>
  </mergeCells>
  <conditionalFormatting sqref="G17:K22">
    <cfRule type="cellIs" dxfId="5" priority="7" stopIfTrue="1" operator="equal">
      <formula>0</formula>
    </cfRule>
  </conditionalFormatting>
  <printOptions horizontalCentered="1"/>
  <pageMargins left="0.34185606060606061" right="0" top="1.0255681818181819" bottom="0.78740157480314965" header="0.39370078740157483" footer="0"/>
  <pageSetup paperSize="9" scale="87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2025.gada 1. 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6"/>
  <sheetViews>
    <sheetView zoomScaleNormal="100" zoomScalePageLayoutView="90" workbookViewId="0">
      <selection activeCell="A9" sqref="A9:J9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1.7109375" customWidth="1"/>
    <col min="6" max="11" width="18.7109375" customWidth="1"/>
    <col min="12" max="12" width="11.28515625" customWidth="1"/>
    <col min="13" max="13" width="11.42578125" customWidth="1"/>
  </cols>
  <sheetData>
    <row r="1" spans="1:24" ht="15.75" x14ac:dyDescent="0.25">
      <c r="A1" s="264" t="s">
        <v>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36"/>
      <c r="M1" s="36"/>
    </row>
    <row r="2" spans="1:24" ht="16.5" customHeight="1" x14ac:dyDescent="0.25">
      <c r="A2" s="264" t="s">
        <v>86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6"/>
      <c r="M2" s="36"/>
    </row>
    <row r="3" spans="1:24" ht="15.75" customHeight="1" x14ac:dyDescent="0.25">
      <c r="A3" s="264" t="s">
        <v>102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6"/>
      <c r="M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5.75" customHeight="1" x14ac:dyDescent="0.25">
      <c r="A4" s="264" t="s">
        <v>128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9"/>
      <c r="M4" s="39"/>
    </row>
    <row r="5" spans="1:24" ht="15.75" x14ac:dyDescent="0.25">
      <c r="A5" s="263" t="s">
        <v>143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11"/>
    </row>
    <row r="6" spans="1:24" ht="13.5" customHeight="1" x14ac:dyDescent="0.3">
      <c r="A6" s="1"/>
      <c r="B6" s="10"/>
      <c r="C6" s="12"/>
      <c r="D6" s="5"/>
      <c r="E6" s="7"/>
      <c r="F6" s="7"/>
      <c r="G6" s="7"/>
      <c r="H6" s="12"/>
      <c r="I6" s="12"/>
      <c r="J6" s="12"/>
      <c r="K6" s="12"/>
      <c r="L6" s="12"/>
    </row>
    <row r="7" spans="1:24" x14ac:dyDescent="0.2">
      <c r="A7" s="313"/>
      <c r="B7" s="313"/>
      <c r="C7" s="313"/>
      <c r="D7" s="313"/>
      <c r="E7" s="14"/>
      <c r="F7" s="313"/>
      <c r="G7" s="313"/>
      <c r="H7" s="313"/>
      <c r="I7" s="313"/>
      <c r="J7" s="313"/>
      <c r="K7" s="4"/>
      <c r="L7" s="4"/>
    </row>
    <row r="8" spans="1:24" x14ac:dyDescent="0.2">
      <c r="A8" s="314" t="s">
        <v>0</v>
      </c>
      <c r="B8" s="314"/>
      <c r="C8" s="314"/>
      <c r="D8" s="314"/>
      <c r="E8" s="14"/>
      <c r="F8" s="314" t="s">
        <v>1</v>
      </c>
      <c r="G8" s="314"/>
      <c r="H8" s="314"/>
      <c r="I8" s="314"/>
      <c r="J8" s="314"/>
      <c r="K8" s="4"/>
      <c r="L8" s="4"/>
    </row>
    <row r="9" spans="1:24" ht="18.75" x14ac:dyDescent="0.3">
      <c r="A9" s="315" t="s">
        <v>56</v>
      </c>
      <c r="B9" s="315"/>
      <c r="C9" s="315"/>
      <c r="D9" s="315"/>
      <c r="E9" s="315"/>
      <c r="F9" s="315"/>
      <c r="G9" s="315"/>
      <c r="H9" s="315"/>
      <c r="I9" s="315"/>
      <c r="J9" s="315"/>
      <c r="K9" s="2"/>
      <c r="L9" s="2"/>
    </row>
    <row r="10" spans="1:24" ht="18.75" x14ac:dyDescent="0.3">
      <c r="A10" s="287" t="s">
        <v>26</v>
      </c>
      <c r="B10" s="327"/>
      <c r="C10" s="327"/>
      <c r="D10" s="327"/>
      <c r="E10" s="327"/>
      <c r="F10" s="327"/>
      <c r="G10" s="327"/>
      <c r="H10" s="15"/>
      <c r="I10" s="41"/>
      <c r="J10" s="6"/>
      <c r="K10" s="4"/>
      <c r="L10" s="4"/>
    </row>
    <row r="11" spans="1:24" ht="13.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"/>
      <c r="L11" s="4"/>
    </row>
    <row r="12" spans="1:24" ht="15.75" customHeight="1" x14ac:dyDescent="0.25">
      <c r="A12" s="3" t="s">
        <v>2</v>
      </c>
      <c r="B12" s="9"/>
      <c r="C12" s="9"/>
      <c r="D12" s="51" t="s">
        <v>3</v>
      </c>
      <c r="E12" s="51"/>
      <c r="F12" s="274"/>
      <c r="G12" s="274"/>
      <c r="H12" s="274"/>
      <c r="I12" s="11"/>
      <c r="J12" s="57"/>
      <c r="K12" s="11"/>
    </row>
    <row r="13" spans="1:24" ht="15" customHeight="1" x14ac:dyDescent="0.3">
      <c r="A13" s="1"/>
      <c r="B13" s="10"/>
      <c r="C13" s="13" t="s">
        <v>4</v>
      </c>
      <c r="D13" s="12"/>
      <c r="E13" s="16"/>
      <c r="F13" s="275" t="s">
        <v>5</v>
      </c>
      <c r="G13" s="275"/>
      <c r="H13" s="275"/>
      <c r="I13" s="58" t="s">
        <v>129</v>
      </c>
      <c r="J13" s="58"/>
      <c r="K13" s="58"/>
    </row>
    <row r="14" spans="1:24" ht="15.75" customHeight="1" thickBot="1" x14ac:dyDescent="0.25">
      <c r="A14" s="1"/>
      <c r="B14" s="11"/>
      <c r="C14" s="1"/>
      <c r="D14" s="1"/>
      <c r="E14" s="1"/>
      <c r="F14" s="1"/>
      <c r="G14" s="20"/>
      <c r="H14" s="1"/>
      <c r="I14" s="58" t="s">
        <v>130</v>
      </c>
      <c r="J14" s="59"/>
      <c r="K14" s="59"/>
      <c r="M14" s="21"/>
    </row>
    <row r="15" spans="1:24" ht="110.25" customHeight="1" thickBot="1" x14ac:dyDescent="0.25">
      <c r="A15" s="119" t="s">
        <v>6</v>
      </c>
      <c r="B15" s="120" t="s">
        <v>27</v>
      </c>
      <c r="C15" s="115" t="s">
        <v>57</v>
      </c>
      <c r="D15" s="119" t="s">
        <v>48</v>
      </c>
      <c r="E15" s="121" t="s">
        <v>33</v>
      </c>
      <c r="F15" s="105" t="s">
        <v>44</v>
      </c>
      <c r="G15" s="30" t="s">
        <v>54</v>
      </c>
      <c r="H15" s="31" t="s">
        <v>58</v>
      </c>
      <c r="I15" s="30" t="s">
        <v>140</v>
      </c>
      <c r="J15" s="30" t="s">
        <v>141</v>
      </c>
      <c r="K15" s="30" t="s">
        <v>133</v>
      </c>
    </row>
    <row r="16" spans="1:24" ht="15.75" thickBot="1" x14ac:dyDescent="0.25">
      <c r="A16" s="113" t="s">
        <v>7</v>
      </c>
      <c r="B16" s="114" t="s">
        <v>8</v>
      </c>
      <c r="C16" s="115" t="s">
        <v>9</v>
      </c>
      <c r="D16" s="116" t="s">
        <v>10</v>
      </c>
      <c r="E16" s="117" t="s">
        <v>11</v>
      </c>
      <c r="F16" s="105" t="s">
        <v>12</v>
      </c>
      <c r="G16" s="30" t="s">
        <v>13</v>
      </c>
      <c r="H16" s="30" t="s">
        <v>14</v>
      </c>
      <c r="I16" s="42" t="s">
        <v>15</v>
      </c>
      <c r="J16" s="30" t="s">
        <v>16</v>
      </c>
      <c r="K16" s="30" t="s">
        <v>17</v>
      </c>
    </row>
    <row r="17" spans="1:13" ht="13.5" thickBot="1" x14ac:dyDescent="0.25">
      <c r="A17" s="322" t="s">
        <v>18</v>
      </c>
      <c r="B17" s="323"/>
      <c r="C17" s="335"/>
      <c r="D17" s="323"/>
      <c r="E17" s="323"/>
      <c r="F17" s="325"/>
      <c r="G17" s="32" t="s">
        <v>43</v>
      </c>
      <c r="H17" s="33" t="s">
        <v>42</v>
      </c>
      <c r="I17" s="43" t="s">
        <v>91</v>
      </c>
      <c r="J17" s="33" t="s">
        <v>112</v>
      </c>
      <c r="K17" s="32" t="s">
        <v>49</v>
      </c>
    </row>
    <row r="18" spans="1:13" x14ac:dyDescent="0.2">
      <c r="A18" s="142">
        <v>1</v>
      </c>
      <c r="B18" s="250"/>
      <c r="C18" s="251"/>
      <c r="D18" s="252"/>
      <c r="E18" s="253"/>
      <c r="F18" s="239"/>
      <c r="G18" s="122">
        <f t="shared" ref="G18" si="0">IF(D18-F18&gt;=0,D18-F18,0)</f>
        <v>0</v>
      </c>
      <c r="H18" s="55">
        <f t="shared" ref="H18" si="1">ROUND(G18*E18, 0)</f>
        <v>0</v>
      </c>
      <c r="I18" s="37">
        <f>ROUND(105.7/1000*H18, 2)</f>
        <v>0</v>
      </c>
      <c r="J18" s="37">
        <f>ROUND(116.3/1000*H18, 2)</f>
        <v>0</v>
      </c>
      <c r="K18" s="37">
        <f>ROUND(J18-I18, 2)</f>
        <v>0</v>
      </c>
    </row>
    <row r="19" spans="1:13" x14ac:dyDescent="0.2">
      <c r="A19" s="141">
        <v>2</v>
      </c>
      <c r="B19" s="254"/>
      <c r="C19" s="255"/>
      <c r="D19" s="256"/>
      <c r="E19" s="257"/>
      <c r="F19" s="240"/>
      <c r="G19" s="46">
        <f t="shared" ref="G19:G23" si="2">IF(D19-F19&gt;=0,D19-F19,0)</f>
        <v>0</v>
      </c>
      <c r="H19" s="55">
        <f t="shared" ref="H19:H23" si="3">ROUND(G19*E19, 0)</f>
        <v>0</v>
      </c>
      <c r="I19" s="37">
        <f t="shared" ref="I19:I23" si="4">ROUND(105.7/1000*H19, 2)</f>
        <v>0</v>
      </c>
      <c r="J19" s="37">
        <f t="shared" ref="J19:J23" si="5">ROUND(116.3/1000*H19, 2)</f>
        <v>0</v>
      </c>
      <c r="K19" s="37">
        <f t="shared" ref="K19:K23" si="6">ROUND(J19-I19, 2)</f>
        <v>0</v>
      </c>
    </row>
    <row r="20" spans="1:13" x14ac:dyDescent="0.2">
      <c r="A20" s="141">
        <v>3</v>
      </c>
      <c r="B20" s="254"/>
      <c r="C20" s="255"/>
      <c r="D20" s="256"/>
      <c r="E20" s="257"/>
      <c r="F20" s="240"/>
      <c r="G20" s="46">
        <f t="shared" si="2"/>
        <v>0</v>
      </c>
      <c r="H20" s="55">
        <f t="shared" si="3"/>
        <v>0</v>
      </c>
      <c r="I20" s="37">
        <f t="shared" si="4"/>
        <v>0</v>
      </c>
      <c r="J20" s="37">
        <f t="shared" si="5"/>
        <v>0</v>
      </c>
      <c r="K20" s="37">
        <f t="shared" si="6"/>
        <v>0</v>
      </c>
    </row>
    <row r="21" spans="1:13" x14ac:dyDescent="0.2">
      <c r="A21" s="141">
        <v>4</v>
      </c>
      <c r="B21" s="254"/>
      <c r="C21" s="255"/>
      <c r="D21" s="256"/>
      <c r="E21" s="257"/>
      <c r="F21" s="240"/>
      <c r="G21" s="46">
        <f t="shared" si="2"/>
        <v>0</v>
      </c>
      <c r="H21" s="55">
        <f t="shared" si="3"/>
        <v>0</v>
      </c>
      <c r="I21" s="37">
        <f t="shared" si="4"/>
        <v>0</v>
      </c>
      <c r="J21" s="37">
        <f t="shared" si="5"/>
        <v>0</v>
      </c>
      <c r="K21" s="37">
        <f t="shared" si="6"/>
        <v>0</v>
      </c>
    </row>
    <row r="22" spans="1:13" x14ac:dyDescent="0.2">
      <c r="A22" s="141">
        <v>5</v>
      </c>
      <c r="B22" s="254"/>
      <c r="C22" s="255"/>
      <c r="D22" s="256"/>
      <c r="E22" s="257"/>
      <c r="F22" s="240"/>
      <c r="G22" s="46">
        <f t="shared" si="2"/>
        <v>0</v>
      </c>
      <c r="H22" s="55">
        <f t="shared" si="3"/>
        <v>0</v>
      </c>
      <c r="I22" s="37">
        <f t="shared" si="4"/>
        <v>0</v>
      </c>
      <c r="J22" s="37">
        <f t="shared" si="5"/>
        <v>0</v>
      </c>
      <c r="K22" s="37">
        <f t="shared" si="6"/>
        <v>0</v>
      </c>
    </row>
    <row r="23" spans="1:13" ht="13.5" thickBot="1" x14ac:dyDescent="0.25">
      <c r="A23" s="143">
        <v>6</v>
      </c>
      <c r="B23" s="258"/>
      <c r="C23" s="255"/>
      <c r="D23" s="259"/>
      <c r="E23" s="257"/>
      <c r="F23" s="241"/>
      <c r="G23" s="123">
        <f t="shared" si="2"/>
        <v>0</v>
      </c>
      <c r="H23" s="55">
        <f t="shared" si="3"/>
        <v>0</v>
      </c>
      <c r="I23" s="37">
        <f t="shared" si="4"/>
        <v>0</v>
      </c>
      <c r="J23" s="37">
        <f t="shared" si="5"/>
        <v>0</v>
      </c>
      <c r="K23" s="37">
        <f t="shared" si="6"/>
        <v>0</v>
      </c>
    </row>
    <row r="24" spans="1:13" ht="13.5" thickBot="1" x14ac:dyDescent="0.25">
      <c r="A24" s="319" t="s">
        <v>30</v>
      </c>
      <c r="B24" s="320"/>
      <c r="C24" s="336"/>
      <c r="D24" s="128">
        <f>SUM(D18:D23)</f>
        <v>0</v>
      </c>
      <c r="E24" s="152" t="s">
        <v>88</v>
      </c>
      <c r="F24" s="153">
        <f t="shared" ref="F24:H24" si="7">SUM(F18:F23)</f>
        <v>0</v>
      </c>
      <c r="G24" s="150">
        <f t="shared" si="7"/>
        <v>0</v>
      </c>
      <c r="H24" s="149">
        <f t="shared" si="7"/>
        <v>0</v>
      </c>
      <c r="I24" s="151" t="s">
        <v>88</v>
      </c>
      <c r="J24" s="151" t="s">
        <v>88</v>
      </c>
      <c r="K24" s="50">
        <f>SUM(K18:K23)</f>
        <v>0</v>
      </c>
    </row>
    <row r="25" spans="1:13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3" ht="12.75" customHeight="1" x14ac:dyDescent="0.25">
      <c r="A26" s="333" t="s">
        <v>19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"/>
      <c r="M26" s="26"/>
    </row>
    <row r="27" spans="1:13" ht="13.5" customHeight="1" x14ac:dyDescent="0.25">
      <c r="A27" s="333" t="s">
        <v>20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"/>
      <c r="M27" s="26"/>
    </row>
    <row r="28" spans="1:13" ht="12" customHeight="1" x14ac:dyDescent="0.25">
      <c r="A28" s="288"/>
      <c r="B28" s="288"/>
      <c r="C28" s="288"/>
      <c r="D28" s="288"/>
      <c r="E28" s="8"/>
      <c r="F28" s="8"/>
      <c r="G28" s="8"/>
      <c r="H28" s="8"/>
      <c r="I28" s="8"/>
      <c r="J28" s="8"/>
      <c r="K28" s="8"/>
      <c r="M28" s="1"/>
    </row>
    <row r="29" spans="1:13" x14ac:dyDescent="0.2">
      <c r="A29" s="314" t="s">
        <v>21</v>
      </c>
      <c r="B29" s="314"/>
      <c r="C29" s="314"/>
      <c r="D29" s="314"/>
      <c r="E29" s="267" t="s">
        <v>22</v>
      </c>
      <c r="F29" s="267"/>
      <c r="G29" s="267"/>
      <c r="H29" s="267"/>
      <c r="I29" s="40"/>
      <c r="J29" s="64" t="s">
        <v>23</v>
      </c>
      <c r="K29" s="64"/>
      <c r="M29" s="1"/>
    </row>
    <row r="30" spans="1:13" ht="15.75" x14ac:dyDescent="0.25">
      <c r="A30" s="60" t="s">
        <v>24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M30" s="1"/>
    </row>
    <row r="31" spans="1:13" ht="12" customHeight="1" x14ac:dyDescent="0.25">
      <c r="A31" s="288"/>
      <c r="B31" s="288"/>
      <c r="C31" s="288"/>
      <c r="D31" s="288"/>
      <c r="E31" s="8"/>
      <c r="F31" s="8"/>
      <c r="G31" s="8"/>
      <c r="H31" s="8"/>
      <c r="I31" s="8"/>
      <c r="J31" s="8"/>
      <c r="K31" s="8"/>
      <c r="M31" s="1"/>
    </row>
    <row r="32" spans="1:13" x14ac:dyDescent="0.2">
      <c r="A32" s="314" t="s">
        <v>21</v>
      </c>
      <c r="B32" s="314"/>
      <c r="C32" s="314"/>
      <c r="D32" s="314"/>
      <c r="E32" s="267" t="s">
        <v>22</v>
      </c>
      <c r="F32" s="267"/>
      <c r="G32" s="267"/>
      <c r="H32" s="267"/>
      <c r="I32" s="40"/>
      <c r="J32" s="64" t="s">
        <v>23</v>
      </c>
      <c r="K32" s="64"/>
      <c r="M32" s="1"/>
    </row>
    <row r="33" spans="1:13" ht="12" customHeight="1" x14ac:dyDescent="0.25">
      <c r="A33" s="288"/>
      <c r="B33" s="288"/>
      <c r="C33" s="288"/>
      <c r="D33" s="288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314" t="s">
        <v>21</v>
      </c>
      <c r="B34" s="314"/>
      <c r="C34" s="314"/>
      <c r="D34" s="314"/>
      <c r="E34" s="267" t="s">
        <v>22</v>
      </c>
      <c r="F34" s="267"/>
      <c r="G34" s="267"/>
      <c r="H34" s="267"/>
      <c r="I34" s="40"/>
      <c r="J34" s="64" t="s">
        <v>23</v>
      </c>
      <c r="K34" s="64"/>
    </row>
    <row r="35" spans="1:13" ht="12" customHeight="1" x14ac:dyDescent="0.25">
      <c r="A35" s="288"/>
      <c r="B35" s="288"/>
      <c r="C35" s="288"/>
      <c r="D35" s="288"/>
      <c r="E35" s="8"/>
      <c r="F35" s="8"/>
      <c r="G35" s="8"/>
      <c r="H35" s="8"/>
      <c r="I35" s="8"/>
      <c r="J35" s="8"/>
      <c r="K35" s="8"/>
    </row>
    <row r="36" spans="1:13" x14ac:dyDescent="0.2">
      <c r="A36" s="314" t="s">
        <v>21</v>
      </c>
      <c r="B36" s="314"/>
      <c r="C36" s="314"/>
      <c r="D36" s="314"/>
      <c r="E36" s="267" t="s">
        <v>22</v>
      </c>
      <c r="F36" s="267"/>
      <c r="G36" s="267"/>
      <c r="H36" s="267"/>
      <c r="I36" s="40"/>
      <c r="J36" s="64" t="s">
        <v>23</v>
      </c>
      <c r="K36" s="64"/>
    </row>
  </sheetData>
  <mergeCells count="29">
    <mergeCell ref="A1:K1"/>
    <mergeCell ref="A3:K3"/>
    <mergeCell ref="A4:K4"/>
    <mergeCell ref="A2:K2"/>
    <mergeCell ref="A5:K5"/>
    <mergeCell ref="A24:C24"/>
    <mergeCell ref="A7:D7"/>
    <mergeCell ref="F7:J7"/>
    <mergeCell ref="A8:D8"/>
    <mergeCell ref="F8:J8"/>
    <mergeCell ref="A36:D36"/>
    <mergeCell ref="E36:H36"/>
    <mergeCell ref="A31:D31"/>
    <mergeCell ref="A32:D32"/>
    <mergeCell ref="E32:H32"/>
    <mergeCell ref="A33:D33"/>
    <mergeCell ref="A35:D35"/>
    <mergeCell ref="A9:J9"/>
    <mergeCell ref="A10:G10"/>
    <mergeCell ref="F12:H12"/>
    <mergeCell ref="F13:H13"/>
    <mergeCell ref="A17:F17"/>
    <mergeCell ref="A34:D34"/>
    <mergeCell ref="E34:H34"/>
    <mergeCell ref="A26:K26"/>
    <mergeCell ref="A27:K27"/>
    <mergeCell ref="A28:D28"/>
    <mergeCell ref="A29:D29"/>
    <mergeCell ref="E29:H29"/>
  </mergeCells>
  <conditionalFormatting sqref="G18:G23">
    <cfRule type="cellIs" dxfId="4" priority="5" stopIfTrue="1" operator="equal">
      <formula>0</formula>
    </cfRule>
  </conditionalFormatting>
  <conditionalFormatting sqref="H18:H23">
    <cfRule type="cellIs" dxfId="3" priority="4" stopIfTrue="1" operator="equal">
      <formula>0</formula>
    </cfRule>
  </conditionalFormatting>
  <conditionalFormatting sqref="I18:I23">
    <cfRule type="cellIs" dxfId="2" priority="3" stopIfTrue="1" operator="equal">
      <formula>0</formula>
    </cfRule>
  </conditionalFormatting>
  <conditionalFormatting sqref="J18:J23">
    <cfRule type="cellIs" dxfId="1" priority="2" stopIfTrue="1" operator="equal">
      <formula>0</formula>
    </cfRule>
  </conditionalFormatting>
  <conditionalFormatting sqref="K18:K2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84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2025.gada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zoomScaleNormal="100" zoomScalePageLayoutView="70" workbookViewId="0">
      <selection activeCell="A3" sqref="A3:G3"/>
    </sheetView>
  </sheetViews>
  <sheetFormatPr defaultColWidth="9.140625" defaultRowHeight="12.75" x14ac:dyDescent="0.2"/>
  <cols>
    <col min="1" max="1" width="21.42578125" style="27" customWidth="1"/>
    <col min="2" max="2" width="18.28515625" style="27" customWidth="1"/>
    <col min="3" max="4" width="9.140625" style="27"/>
    <col min="5" max="5" width="31" style="27" customWidth="1"/>
    <col min="6" max="6" width="30" style="27" customWidth="1"/>
    <col min="7" max="7" width="30.7109375" style="27" customWidth="1"/>
    <col min="8" max="16384" width="9.140625" style="27"/>
  </cols>
  <sheetData>
    <row r="1" spans="1:8" ht="31.5" customHeight="1" x14ac:dyDescent="0.2">
      <c r="A1" s="343" t="s">
        <v>99</v>
      </c>
      <c r="B1" s="343"/>
      <c r="C1" s="343"/>
      <c r="D1" s="343"/>
      <c r="E1" s="343"/>
      <c r="F1" s="343"/>
      <c r="G1" s="343"/>
      <c r="H1" s="145"/>
    </row>
    <row r="2" spans="1:8" ht="35.450000000000003" customHeight="1" x14ac:dyDescent="0.25">
      <c r="A2" s="264" t="s">
        <v>144</v>
      </c>
      <c r="B2" s="264"/>
      <c r="C2" s="264"/>
      <c r="D2" s="264"/>
      <c r="E2" s="264"/>
      <c r="F2" s="264"/>
      <c r="G2" s="264"/>
      <c r="H2" s="261"/>
    </row>
    <row r="3" spans="1:8" ht="36.75" customHeight="1" x14ac:dyDescent="0.2">
      <c r="A3" s="357" t="s">
        <v>118</v>
      </c>
      <c r="B3" s="357"/>
      <c r="C3" s="357"/>
      <c r="D3" s="357"/>
      <c r="E3" s="357"/>
      <c r="F3" s="357"/>
      <c r="G3" s="357"/>
    </row>
    <row r="4" spans="1:8" ht="18.75" x14ac:dyDescent="0.3">
      <c r="A4" s="353" t="s">
        <v>35</v>
      </c>
      <c r="B4" s="354"/>
      <c r="C4" s="354"/>
      <c r="D4" s="354"/>
      <c r="E4" s="72"/>
      <c r="F4" s="355"/>
      <c r="G4" s="355"/>
    </row>
    <row r="5" spans="1:8" ht="18.75" x14ac:dyDescent="0.3">
      <c r="A5" s="354" t="s">
        <v>36</v>
      </c>
      <c r="B5" s="354"/>
      <c r="C5" s="354"/>
      <c r="D5" s="354"/>
      <c r="E5" s="72"/>
      <c r="F5" s="356"/>
      <c r="G5" s="356"/>
    </row>
    <row r="6" spans="1:8" ht="18.75" x14ac:dyDescent="0.3">
      <c r="A6" s="354" t="s">
        <v>37</v>
      </c>
      <c r="B6" s="354"/>
      <c r="C6" s="354"/>
      <c r="D6" s="354"/>
      <c r="E6" s="72"/>
      <c r="F6" s="356"/>
      <c r="G6" s="356"/>
    </row>
    <row r="7" spans="1:8" ht="18" customHeight="1" thickBot="1" x14ac:dyDescent="0.35">
      <c r="A7" s="346"/>
      <c r="B7" s="346"/>
      <c r="C7" s="346"/>
      <c r="D7" s="346"/>
      <c r="E7" s="77"/>
      <c r="F7" s="347"/>
      <c r="G7" s="347"/>
    </row>
    <row r="8" spans="1:8" ht="32.25" thickBot="1" x14ac:dyDescent="0.25">
      <c r="A8" s="360" t="s">
        <v>59</v>
      </c>
      <c r="B8" s="361"/>
      <c r="C8" s="361"/>
      <c r="D8" s="361"/>
      <c r="E8" s="165" t="s">
        <v>67</v>
      </c>
      <c r="F8" s="166" t="s">
        <v>41</v>
      </c>
      <c r="G8" s="167" t="s">
        <v>50</v>
      </c>
    </row>
    <row r="9" spans="1:8" ht="25.5" customHeight="1" x14ac:dyDescent="0.2">
      <c r="A9" s="362" t="s">
        <v>84</v>
      </c>
      <c r="B9" s="363"/>
      <c r="C9" s="363"/>
      <c r="D9" s="363"/>
      <c r="E9" s="350" t="s">
        <v>68</v>
      </c>
      <c r="F9" s="218">
        <f>Cigaretes!O72</f>
        <v>0</v>
      </c>
      <c r="G9" s="219">
        <f>Cigaretes!N72</f>
        <v>0</v>
      </c>
    </row>
    <row r="10" spans="1:8" ht="26.25" customHeight="1" x14ac:dyDescent="0.2">
      <c r="A10" s="358" t="s">
        <v>60</v>
      </c>
      <c r="B10" s="359"/>
      <c r="C10" s="359"/>
      <c r="D10" s="359"/>
      <c r="E10" s="351"/>
      <c r="F10" s="220">
        <f>'Cigāri un cigarillas'!H24</f>
        <v>0</v>
      </c>
      <c r="G10" s="221">
        <f>'Cigāri un cigarillas'!K24</f>
        <v>0</v>
      </c>
    </row>
    <row r="11" spans="1:8" ht="27" customHeight="1" x14ac:dyDescent="0.2">
      <c r="A11" s="358" t="s">
        <v>62</v>
      </c>
      <c r="B11" s="359"/>
      <c r="C11" s="359"/>
      <c r="D11" s="359"/>
      <c r="E11" s="351"/>
      <c r="F11" s="220">
        <f>'Cita mēķējamā tabaka'!H23</f>
        <v>0</v>
      </c>
      <c r="G11" s="221">
        <f>'Cita mēķējamā tabaka'!K23</f>
        <v>0</v>
      </c>
    </row>
    <row r="12" spans="1:8" ht="28.5" customHeight="1" x14ac:dyDescent="0.2">
      <c r="A12" s="358" t="s">
        <v>110</v>
      </c>
      <c r="B12" s="359"/>
      <c r="C12" s="359"/>
      <c r="D12" s="359"/>
      <c r="E12" s="351"/>
      <c r="F12" s="220">
        <f>'Karsējamā tabaka'!H23</f>
        <v>0</v>
      </c>
      <c r="G12" s="221">
        <f>'Karsējamā tabaka'!K23</f>
        <v>0</v>
      </c>
    </row>
    <row r="13" spans="1:8" ht="27.75" customHeight="1" x14ac:dyDescent="0.2">
      <c r="A13" s="348" t="s">
        <v>61</v>
      </c>
      <c r="B13" s="349"/>
      <c r="C13" s="349"/>
      <c r="D13" s="349"/>
      <c r="E13" s="351"/>
      <c r="F13" s="220">
        <f>'Smalki sagriezta tabaka'!H23</f>
        <v>0</v>
      </c>
      <c r="G13" s="221">
        <f>'Smalki sagriezta tabaka'!K23</f>
        <v>0</v>
      </c>
    </row>
    <row r="14" spans="1:8" ht="27.75" customHeight="1" thickBot="1" x14ac:dyDescent="0.25">
      <c r="A14" s="344" t="s">
        <v>111</v>
      </c>
      <c r="B14" s="345"/>
      <c r="C14" s="345"/>
      <c r="D14" s="345"/>
      <c r="E14" s="352"/>
      <c r="F14" s="222">
        <f>'Tabakas lapas'!H23</f>
        <v>0</v>
      </c>
      <c r="G14" s="223">
        <f>'Tabakas lapas'!K24</f>
        <v>0</v>
      </c>
    </row>
    <row r="15" spans="1:8" ht="25.5" customHeight="1" thickBot="1" x14ac:dyDescent="0.25">
      <c r="A15" s="368" t="s">
        <v>89</v>
      </c>
      <c r="B15" s="369"/>
      <c r="C15" s="369"/>
      <c r="D15" s="369"/>
      <c r="E15" s="369"/>
      <c r="F15" s="369"/>
      <c r="G15" s="217">
        <f>SUM(G9:G14)</f>
        <v>0</v>
      </c>
    </row>
    <row r="16" spans="1:8" ht="15" x14ac:dyDescent="0.2">
      <c r="A16" s="78" t="s">
        <v>94</v>
      </c>
      <c r="B16" s="76"/>
      <c r="C16" s="76"/>
      <c r="D16" s="76"/>
      <c r="E16" s="76"/>
      <c r="F16" s="22"/>
      <c r="G16" s="23"/>
    </row>
    <row r="17" spans="1:8" ht="15" x14ac:dyDescent="0.2">
      <c r="A17" s="78"/>
      <c r="B17" s="76"/>
      <c r="C17" s="76"/>
      <c r="D17" s="76"/>
      <c r="E17" s="76"/>
      <c r="F17" s="22"/>
      <c r="G17" s="23"/>
    </row>
    <row r="18" spans="1:8" ht="15.75" x14ac:dyDescent="0.25">
      <c r="A18" s="18" t="s">
        <v>38</v>
      </c>
      <c r="B18" s="18"/>
      <c r="C18" s="367"/>
      <c r="D18" s="367"/>
      <c r="E18" s="75"/>
      <c r="F18" s="367"/>
      <c r="G18" s="367"/>
      <c r="H18" s="262"/>
    </row>
    <row r="19" spans="1:8" ht="15.75" x14ac:dyDescent="0.25">
      <c r="A19" s="72"/>
      <c r="B19" s="72"/>
      <c r="C19" s="364" t="s">
        <v>21</v>
      </c>
      <c r="D19" s="364"/>
      <c r="E19" s="73"/>
      <c r="F19" s="365" t="s">
        <v>46</v>
      </c>
      <c r="G19" s="365"/>
      <c r="H19" s="262"/>
    </row>
    <row r="20" spans="1:8" ht="43.5" customHeight="1" x14ac:dyDescent="0.25">
      <c r="A20" s="71" t="s">
        <v>39</v>
      </c>
      <c r="B20" s="18"/>
      <c r="C20" s="367"/>
      <c r="D20" s="367"/>
      <c r="E20" s="75"/>
      <c r="F20" s="367"/>
      <c r="G20" s="367"/>
      <c r="H20" s="262"/>
    </row>
    <row r="21" spans="1:8" ht="15.75" x14ac:dyDescent="0.25">
      <c r="A21" s="72"/>
      <c r="B21" s="72"/>
      <c r="C21" s="366" t="s">
        <v>21</v>
      </c>
      <c r="D21" s="366"/>
      <c r="E21" s="74"/>
      <c r="F21" s="365" t="s">
        <v>45</v>
      </c>
      <c r="G21" s="365"/>
      <c r="H21" s="262"/>
    </row>
    <row r="22" spans="1:8" ht="15.75" x14ac:dyDescent="0.25">
      <c r="A22" s="18" t="s">
        <v>40</v>
      </c>
      <c r="B22" s="18"/>
      <c r="C22" s="18"/>
      <c r="D22" s="18"/>
      <c r="E22" s="18"/>
      <c r="F22" s="18"/>
      <c r="G22" s="18"/>
    </row>
    <row r="23" spans="1:8" ht="15.75" x14ac:dyDescent="0.25">
      <c r="A23" s="18"/>
      <c r="B23" s="18"/>
      <c r="C23" s="18"/>
      <c r="D23" s="18"/>
      <c r="E23" s="18"/>
      <c r="F23" s="18"/>
      <c r="G23" s="18"/>
    </row>
    <row r="24" spans="1:8" x14ac:dyDescent="0.2">
      <c r="B24" s="79"/>
      <c r="C24" s="79"/>
      <c r="D24" s="79"/>
      <c r="E24" s="79"/>
    </row>
    <row r="25" spans="1:8" x14ac:dyDescent="0.2">
      <c r="E25" s="80"/>
    </row>
  </sheetData>
  <mergeCells count="28">
    <mergeCell ref="F21:G21"/>
    <mergeCell ref="C21:D21"/>
    <mergeCell ref="F20:G20"/>
    <mergeCell ref="C20:D20"/>
    <mergeCell ref="C18:D18"/>
    <mergeCell ref="F18:G18"/>
    <mergeCell ref="A8:D8"/>
    <mergeCell ref="A9:D9"/>
    <mergeCell ref="A11:D11"/>
    <mergeCell ref="C19:D19"/>
    <mergeCell ref="F19:G19"/>
    <mergeCell ref="A15:F15"/>
    <mergeCell ref="A1:G1"/>
    <mergeCell ref="A2:G2"/>
    <mergeCell ref="A14:D14"/>
    <mergeCell ref="A7:D7"/>
    <mergeCell ref="F7:G7"/>
    <mergeCell ref="A13:D13"/>
    <mergeCell ref="E9:E14"/>
    <mergeCell ref="A4:D4"/>
    <mergeCell ref="F4:G4"/>
    <mergeCell ref="F6:G6"/>
    <mergeCell ref="A3:G3"/>
    <mergeCell ref="A5:D5"/>
    <mergeCell ref="F5:G5"/>
    <mergeCell ref="A6:D6"/>
    <mergeCell ref="A12:D12"/>
    <mergeCell ref="A10:D10"/>
  </mergeCells>
  <pageMargins left="0.70866141732283472" right="0.70866141732283472" top="0.87738095238095237" bottom="0.74803149606299213" header="0.31496062992125984" footer="0"/>
  <pageSetup paperSize="9" scale="88" orientation="landscape" horizontalDpi="200" verticalDpi="200" r:id="rId1"/>
  <headerFooter>
    <oddHeader>&amp;R &amp;"Times New Roman,Regular" 2.pielikums 
metodiskajam materiālam par tabakas izstrādājumu inventarizāciju un akcīzes nodokļa 
starpības summas aprēķināšanu saistībā ar akcīzes nodokļa likmes maiņu 2025.gada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Cita mēķējamā tabaka</vt:lpstr>
      <vt:lpstr>Karsējamā tabaka</vt:lpstr>
      <vt:lpstr>Smalki sagriezta tabaka</vt:lpstr>
      <vt:lpstr>Tabakas lapas</vt:lpstr>
      <vt:lpstr>Nodokļa aprēķina tabula</vt:lpstr>
      <vt:lpstr>Cigaretes!Print_Area</vt:lpstr>
      <vt:lpstr>'Cigāri un cigarillas'!Print_Area</vt:lpstr>
      <vt:lpstr>'Cita mēķējamā tabaka'!Print_Area</vt:lpstr>
      <vt:lpstr>'Karsējamā tabaka'!Print_Area</vt:lpstr>
      <vt:lpstr>'Nodokļa aprēķina tabula'!Print_Area</vt:lpstr>
      <vt:lpstr>'Smalki sagriezta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Lilija Mūrniece</cp:lastModifiedBy>
  <cp:lastPrinted>2024-01-31T05:53:44Z</cp:lastPrinted>
  <dcterms:created xsi:type="dcterms:W3CDTF">2011-05-31T10:58:05Z</dcterms:created>
  <dcterms:modified xsi:type="dcterms:W3CDTF">2024-12-19T09:59:54Z</dcterms:modified>
</cp:coreProperties>
</file>