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DAUN\INVENTARIZĀCIJAS_likmju maiņa\Tabakas izstrādājumi likmju maiņa\2026.01.01_Tabakas likmju maiņa\Gatavs publicēšanai\"/>
    </mc:Choice>
  </mc:AlternateContent>
  <xr:revisionPtr revIDLastSave="0" documentId="8_{5EB53B91-DFBA-4213-A8CE-FFA0C3D5C3DE}" xr6:coauthVersionLast="47" xr6:coauthVersionMax="47" xr10:uidLastSave="{00000000-0000-0000-0000-000000000000}"/>
  <bookViews>
    <workbookView xWindow="-28920" yWindow="-1665" windowWidth="29040" windowHeight="15720" xr2:uid="{00000000-000D-0000-FFFF-FFFF00000000}"/>
  </bookViews>
  <sheets>
    <sheet name="Cigaretes" sheetId="12" r:id="rId1"/>
    <sheet name="Cigāri un cigarillas" sheetId="2" r:id="rId2"/>
    <sheet name="Cita mēķējamā tabaka" sheetId="4" r:id="rId3"/>
    <sheet name="Karsējamā tabaka" sheetId="11" r:id="rId4"/>
    <sheet name="Smalki sagriezta tabaka" sheetId="3" r:id="rId5"/>
    <sheet name="Tabakas lapas" sheetId="9" r:id="rId6"/>
    <sheet name="Nodokļa aprēķina tabula" sheetId="6" r:id="rId7"/>
  </sheets>
  <definedNames>
    <definedName name="_xlnm.Print_Area" localSheetId="0">Cigaretes!$A$1:$O$101</definedName>
    <definedName name="_xlnm.Print_Area" localSheetId="1">'Cigāri un cigarillas'!$A$1:$K$36</definedName>
    <definedName name="_xlnm.Print_Area" localSheetId="2">'Cita mēķējamā tabaka'!$A$1:$K$35</definedName>
    <definedName name="_xlnm.Print_Area" localSheetId="3">'Karsējamā tabaka'!$A$1:$K$35</definedName>
    <definedName name="_xlnm.Print_Area" localSheetId="6">'Nodokļa aprēķina tabula'!$A$1:$G$22</definedName>
    <definedName name="_xlnm.Print_Area" localSheetId="4">'Smalki sagriezta tabaka'!$A$1:$K$35</definedName>
    <definedName name="_xlnm.Print_Area" localSheetId="5">'Tabakas lapas'!$A$1:$K$36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9" i="12" l="1"/>
  <c r="N89" i="12"/>
  <c r="F89" i="12"/>
  <c r="J40" i="12" l="1"/>
  <c r="K55" i="12"/>
  <c r="G89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73" i="12"/>
  <c r="L63" i="12"/>
  <c r="L64" i="12"/>
  <c r="L65" i="12"/>
  <c r="L66" i="12"/>
  <c r="L67" i="12"/>
  <c r="L68" i="12"/>
  <c r="L69" i="12"/>
  <c r="L70" i="12"/>
  <c r="L71" i="12"/>
  <c r="L72" i="12"/>
  <c r="L56" i="12"/>
  <c r="L57" i="12"/>
  <c r="L58" i="12"/>
  <c r="L59" i="12"/>
  <c r="L60" i="12"/>
  <c r="L61" i="12"/>
  <c r="L62" i="12"/>
  <c r="H23" i="12" l="1"/>
  <c r="H24" i="12"/>
  <c r="O24" i="12" s="1"/>
  <c r="H25" i="12"/>
  <c r="O25" i="12" s="1"/>
  <c r="H26" i="12"/>
  <c r="H27" i="12"/>
  <c r="H28" i="12"/>
  <c r="H29" i="12"/>
  <c r="H30" i="12"/>
  <c r="H31" i="12"/>
  <c r="O31" i="12" s="1"/>
  <c r="H32" i="12"/>
  <c r="O32" i="12" s="1"/>
  <c r="H33" i="12"/>
  <c r="O33" i="12" s="1"/>
  <c r="H34" i="12"/>
  <c r="H35" i="12"/>
  <c r="H36" i="12"/>
  <c r="H37" i="12"/>
  <c r="H38" i="12"/>
  <c r="H39" i="12"/>
  <c r="O39" i="12" s="1"/>
  <c r="H40" i="12"/>
  <c r="O40" i="12" s="1"/>
  <c r="H41" i="12"/>
  <c r="O41" i="12" s="1"/>
  <c r="H42" i="12"/>
  <c r="H43" i="12"/>
  <c r="H44" i="12"/>
  <c r="H45" i="12"/>
  <c r="H46" i="12"/>
  <c r="H47" i="12"/>
  <c r="O47" i="12" s="1"/>
  <c r="H48" i="12"/>
  <c r="O48" i="12" s="1"/>
  <c r="H49" i="12"/>
  <c r="O49" i="12" s="1"/>
  <c r="H50" i="12"/>
  <c r="H51" i="12"/>
  <c r="H52" i="12"/>
  <c r="H53" i="12"/>
  <c r="H54" i="12"/>
  <c r="H55" i="12"/>
  <c r="O55" i="12" s="1"/>
  <c r="H56" i="12"/>
  <c r="O56" i="12" s="1"/>
  <c r="H57" i="12"/>
  <c r="H58" i="12"/>
  <c r="H59" i="12"/>
  <c r="H60" i="12"/>
  <c r="H61" i="12"/>
  <c r="H62" i="12"/>
  <c r="H63" i="12"/>
  <c r="H64" i="12"/>
  <c r="O64" i="12" s="1"/>
  <c r="H65" i="12"/>
  <c r="O65" i="12" s="1"/>
  <c r="H66" i="12"/>
  <c r="H67" i="12"/>
  <c r="H68" i="12"/>
  <c r="H69" i="12"/>
  <c r="H70" i="12"/>
  <c r="H71" i="12"/>
  <c r="H72" i="12"/>
  <c r="O72" i="12" s="1"/>
  <c r="H73" i="12"/>
  <c r="O73" i="12" s="1"/>
  <c r="H74" i="12"/>
  <c r="H75" i="12"/>
  <c r="H76" i="12"/>
  <c r="H77" i="12"/>
  <c r="H78" i="12"/>
  <c r="H79" i="12"/>
  <c r="H80" i="12"/>
  <c r="O80" i="12" s="1"/>
  <c r="H81" i="12"/>
  <c r="O81" i="12" s="1"/>
  <c r="H82" i="12"/>
  <c r="H83" i="12"/>
  <c r="H84" i="12"/>
  <c r="H85" i="12"/>
  <c r="H86" i="12"/>
  <c r="H87" i="12"/>
  <c r="O87" i="12" s="1"/>
  <c r="H88" i="12"/>
  <c r="O88" i="12" s="1"/>
  <c r="I20" i="9"/>
  <c r="I21" i="9"/>
  <c r="I22" i="9"/>
  <c r="I23" i="9"/>
  <c r="I18" i="9"/>
  <c r="J20" i="9"/>
  <c r="J21" i="9"/>
  <c r="J22" i="9"/>
  <c r="J23" i="9"/>
  <c r="J18" i="9"/>
  <c r="J19" i="3"/>
  <c r="J20" i="3"/>
  <c r="J21" i="3"/>
  <c r="J22" i="3"/>
  <c r="J17" i="3"/>
  <c r="I19" i="3"/>
  <c r="I20" i="3"/>
  <c r="I21" i="3"/>
  <c r="I22" i="3"/>
  <c r="I17" i="3"/>
  <c r="M80" i="12"/>
  <c r="I74" i="12"/>
  <c r="M74" i="12" s="1"/>
  <c r="N74" i="12" s="1"/>
  <c r="I75" i="12"/>
  <c r="M75" i="12" s="1"/>
  <c r="N75" i="12" s="1"/>
  <c r="I76" i="12"/>
  <c r="I77" i="12"/>
  <c r="I78" i="12"/>
  <c r="I79" i="12"/>
  <c r="I80" i="12"/>
  <c r="I81" i="12"/>
  <c r="I82" i="12"/>
  <c r="M82" i="12" s="1"/>
  <c r="N82" i="12" s="1"/>
  <c r="I83" i="12"/>
  <c r="M83" i="12" s="1"/>
  <c r="N83" i="12" s="1"/>
  <c r="I84" i="12"/>
  <c r="M84" i="12" s="1"/>
  <c r="N84" i="12" s="1"/>
  <c r="I85" i="12"/>
  <c r="I86" i="12"/>
  <c r="I87" i="12"/>
  <c r="M87" i="12" s="1"/>
  <c r="N87" i="12" s="1"/>
  <c r="I88" i="12"/>
  <c r="M70" i="12"/>
  <c r="M78" i="12"/>
  <c r="M55" i="12"/>
  <c r="M60" i="12"/>
  <c r="K50" i="12"/>
  <c r="M50" i="12" s="1"/>
  <c r="N50" i="12" s="1"/>
  <c r="K51" i="12"/>
  <c r="K52" i="12"/>
  <c r="K53" i="12"/>
  <c r="K54" i="12"/>
  <c r="M54" i="12" s="1"/>
  <c r="N54" i="12" s="1"/>
  <c r="K23" i="12"/>
  <c r="K24" i="12"/>
  <c r="K25" i="12"/>
  <c r="K26" i="12"/>
  <c r="K27" i="12"/>
  <c r="M27" i="12" s="1"/>
  <c r="N27" i="12" s="1"/>
  <c r="K28" i="12"/>
  <c r="M28" i="12" s="1"/>
  <c r="K29" i="12"/>
  <c r="K30" i="12"/>
  <c r="M30" i="12" s="1"/>
  <c r="N30" i="12" s="1"/>
  <c r="K31" i="12"/>
  <c r="K32" i="12"/>
  <c r="K33" i="12"/>
  <c r="K34" i="12"/>
  <c r="K35" i="12"/>
  <c r="M35" i="12" s="1"/>
  <c r="N35" i="12" s="1"/>
  <c r="K36" i="12"/>
  <c r="M36" i="12" s="1"/>
  <c r="K37" i="12"/>
  <c r="K38" i="12"/>
  <c r="M38" i="12" s="1"/>
  <c r="N38" i="12" s="1"/>
  <c r="K39" i="12"/>
  <c r="K40" i="12"/>
  <c r="K41" i="12"/>
  <c r="K42" i="12"/>
  <c r="K43" i="12"/>
  <c r="M43" i="12" s="1"/>
  <c r="N43" i="12" s="1"/>
  <c r="K44" i="12"/>
  <c r="M44" i="12" s="1"/>
  <c r="K45" i="12"/>
  <c r="K46" i="12"/>
  <c r="K47" i="12"/>
  <c r="K48" i="12"/>
  <c r="K49" i="12"/>
  <c r="K22" i="12"/>
  <c r="M46" i="12"/>
  <c r="N46" i="12" s="1"/>
  <c r="M48" i="12"/>
  <c r="O82" i="12"/>
  <c r="O83" i="12"/>
  <c r="O84" i="12"/>
  <c r="O85" i="12"/>
  <c r="O86" i="12"/>
  <c r="O60" i="12"/>
  <c r="O61" i="12"/>
  <c r="O62" i="12"/>
  <c r="O63" i="12"/>
  <c r="O66" i="12"/>
  <c r="O67" i="12"/>
  <c r="O68" i="12"/>
  <c r="O69" i="12"/>
  <c r="O70" i="12"/>
  <c r="O71" i="12"/>
  <c r="O74" i="12"/>
  <c r="O75" i="12"/>
  <c r="O76" i="12"/>
  <c r="O77" i="12"/>
  <c r="O78" i="12"/>
  <c r="O79" i="12"/>
  <c r="O38" i="12"/>
  <c r="O42" i="12"/>
  <c r="O43" i="12"/>
  <c r="O44" i="12"/>
  <c r="O45" i="12"/>
  <c r="O46" i="12"/>
  <c r="O50" i="12"/>
  <c r="O51" i="12"/>
  <c r="O52" i="12"/>
  <c r="O53" i="12"/>
  <c r="O54" i="12"/>
  <c r="O57" i="12"/>
  <c r="O58" i="12"/>
  <c r="O59" i="12"/>
  <c r="O23" i="12"/>
  <c r="O26" i="12"/>
  <c r="O27" i="12"/>
  <c r="O28" i="12"/>
  <c r="O29" i="12"/>
  <c r="O30" i="12"/>
  <c r="O34" i="12"/>
  <c r="O35" i="12"/>
  <c r="O36" i="12"/>
  <c r="O37" i="12"/>
  <c r="N57" i="12"/>
  <c r="N67" i="12"/>
  <c r="N29" i="12"/>
  <c r="N37" i="12"/>
  <c r="M85" i="12"/>
  <c r="N85" i="12" s="1"/>
  <c r="M86" i="12"/>
  <c r="N86" i="12" s="1"/>
  <c r="M88" i="12"/>
  <c r="M65" i="12"/>
  <c r="M66" i="12"/>
  <c r="N66" i="12" s="1"/>
  <c r="M67" i="12"/>
  <c r="M68" i="12"/>
  <c r="N68" i="12" s="1"/>
  <c r="M69" i="12"/>
  <c r="N69" i="12" s="1"/>
  <c r="M71" i="12"/>
  <c r="N71" i="12" s="1"/>
  <c r="M72" i="12"/>
  <c r="N72" i="12" s="1"/>
  <c r="M73" i="12"/>
  <c r="M77" i="12"/>
  <c r="N77" i="12" s="1"/>
  <c r="M79" i="12"/>
  <c r="M47" i="12"/>
  <c r="M49" i="12"/>
  <c r="M51" i="12"/>
  <c r="N51" i="12" s="1"/>
  <c r="M52" i="12"/>
  <c r="N52" i="12" s="1"/>
  <c r="M53" i="12"/>
  <c r="N53" i="12" s="1"/>
  <c r="M56" i="12"/>
  <c r="N56" i="12" s="1"/>
  <c r="M57" i="12"/>
  <c r="M58" i="12"/>
  <c r="N58" i="12" s="1"/>
  <c r="M59" i="12"/>
  <c r="N59" i="12" s="1"/>
  <c r="M61" i="12"/>
  <c r="N61" i="12" s="1"/>
  <c r="M62" i="12"/>
  <c r="N62" i="12" s="1"/>
  <c r="M63" i="12"/>
  <c r="N63" i="12" s="1"/>
  <c r="M64" i="12"/>
  <c r="N64" i="12" s="1"/>
  <c r="M23" i="12"/>
  <c r="M24" i="12"/>
  <c r="M25" i="12"/>
  <c r="M26" i="12"/>
  <c r="N26" i="12" s="1"/>
  <c r="M29" i="12"/>
  <c r="M31" i="12"/>
  <c r="M32" i="12"/>
  <c r="N32" i="12" s="1"/>
  <c r="M33" i="12"/>
  <c r="N33" i="12" s="1"/>
  <c r="M34" i="12"/>
  <c r="N34" i="12" s="1"/>
  <c r="M37" i="12"/>
  <c r="M39" i="12"/>
  <c r="M40" i="12"/>
  <c r="M41" i="12"/>
  <c r="N41" i="12" s="1"/>
  <c r="M42" i="12"/>
  <c r="N42" i="12" s="1"/>
  <c r="M45" i="12"/>
  <c r="N45" i="12" s="1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44" i="12"/>
  <c r="J45" i="12"/>
  <c r="J46" i="12"/>
  <c r="J47" i="12"/>
  <c r="J48" i="12"/>
  <c r="J49" i="12"/>
  <c r="J50" i="12"/>
  <c r="J51" i="12"/>
  <c r="J52" i="12"/>
  <c r="J53" i="12"/>
  <c r="J41" i="12"/>
  <c r="J42" i="12"/>
  <c r="J43" i="12"/>
  <c r="I39" i="12"/>
  <c r="I23" i="12"/>
  <c r="I24" i="12"/>
  <c r="I25" i="12"/>
  <c r="I26" i="12"/>
  <c r="I27" i="12"/>
  <c r="I28" i="12"/>
  <c r="I29" i="12"/>
  <c r="I30" i="12"/>
  <c r="I31" i="12"/>
  <c r="I33" i="12"/>
  <c r="I34" i="12"/>
  <c r="I35" i="12"/>
  <c r="I36" i="12"/>
  <c r="I37" i="12"/>
  <c r="I38" i="12"/>
  <c r="J20" i="2"/>
  <c r="J21" i="2"/>
  <c r="J22" i="2"/>
  <c r="J23" i="2"/>
  <c r="J18" i="2"/>
  <c r="I20" i="2"/>
  <c r="I21" i="2"/>
  <c r="I22" i="2"/>
  <c r="I23" i="2"/>
  <c r="I18" i="2"/>
  <c r="I73" i="12"/>
  <c r="I22" i="12"/>
  <c r="J54" i="12"/>
  <c r="J72" i="12"/>
  <c r="H22" i="12"/>
  <c r="O22" i="12" s="1"/>
  <c r="N31" i="12" l="1"/>
  <c r="N55" i="12"/>
  <c r="N40" i="12"/>
  <c r="N47" i="12"/>
  <c r="N48" i="12"/>
  <c r="N44" i="12"/>
  <c r="N36" i="12"/>
  <c r="N28" i="12"/>
  <c r="N39" i="12"/>
  <c r="N25" i="12"/>
  <c r="N79" i="12"/>
  <c r="N78" i="12"/>
  <c r="N49" i="12"/>
  <c r="N24" i="12"/>
  <c r="N65" i="12"/>
  <c r="N23" i="12"/>
  <c r="N73" i="12"/>
  <c r="N88" i="12"/>
  <c r="N60" i="12"/>
  <c r="N70" i="12"/>
  <c r="N80" i="12"/>
  <c r="M81" i="12"/>
  <c r="N81" i="12" s="1"/>
  <c r="M76" i="12"/>
  <c r="N76" i="12" s="1"/>
  <c r="M22" i="12"/>
  <c r="N22" i="12" s="1"/>
  <c r="H89" i="12" l="1"/>
  <c r="F9" i="6" l="1"/>
  <c r="G9" i="6"/>
  <c r="G17" i="11"/>
  <c r="H17" i="11" s="1"/>
  <c r="G18" i="11"/>
  <c r="H18" i="11" s="1"/>
  <c r="G19" i="11"/>
  <c r="H19" i="11" s="1"/>
  <c r="G20" i="11"/>
  <c r="H20" i="11" s="1"/>
  <c r="G21" i="11"/>
  <c r="H21" i="11" s="1"/>
  <c r="G19" i="9"/>
  <c r="H19" i="9" s="1"/>
  <c r="G20" i="9"/>
  <c r="H20" i="9" s="1"/>
  <c r="G21" i="9"/>
  <c r="H21" i="9" s="1"/>
  <c r="G22" i="9"/>
  <c r="H22" i="9" s="1"/>
  <c r="G23" i="9"/>
  <c r="H23" i="9" s="1"/>
  <c r="G18" i="4"/>
  <c r="H18" i="4" s="1"/>
  <c r="G19" i="4"/>
  <c r="H19" i="4" s="1"/>
  <c r="G20" i="4"/>
  <c r="H20" i="4" s="1"/>
  <c r="G21" i="4"/>
  <c r="H21" i="4" s="1"/>
  <c r="G22" i="4"/>
  <c r="H22" i="4" s="1"/>
  <c r="G18" i="3"/>
  <c r="H18" i="3" s="1"/>
  <c r="G19" i="3"/>
  <c r="H19" i="3" s="1"/>
  <c r="G20" i="3"/>
  <c r="H20" i="3" s="1"/>
  <c r="G21" i="3"/>
  <c r="H21" i="3" s="1"/>
  <c r="G22" i="3"/>
  <c r="H22" i="3" s="1"/>
  <c r="G19" i="2"/>
  <c r="H19" i="2" s="1"/>
  <c r="G20" i="2"/>
  <c r="H20" i="2" s="1"/>
  <c r="G21" i="2"/>
  <c r="H21" i="2" s="1"/>
  <c r="G22" i="2"/>
  <c r="H22" i="2" s="1"/>
  <c r="G23" i="2"/>
  <c r="H23" i="2" s="1"/>
  <c r="J21" i="11" l="1"/>
  <c r="I21" i="11"/>
  <c r="I20" i="11"/>
  <c r="J20" i="11"/>
  <c r="I19" i="11"/>
  <c r="J19" i="11"/>
  <c r="I17" i="11"/>
  <c r="J17" i="11"/>
  <c r="I22" i="4"/>
  <c r="J22" i="4"/>
  <c r="J21" i="4"/>
  <c r="I21" i="4"/>
  <c r="J20" i="4"/>
  <c r="I20" i="4"/>
  <c r="J19" i="4"/>
  <c r="I19" i="4"/>
  <c r="J19" i="9"/>
  <c r="I19" i="9"/>
  <c r="I18" i="3"/>
  <c r="J18" i="3"/>
  <c r="J18" i="11"/>
  <c r="I18" i="11"/>
  <c r="J18" i="4"/>
  <c r="I18" i="4"/>
  <c r="I19" i="2"/>
  <c r="J19" i="2"/>
  <c r="F23" i="11"/>
  <c r="D23" i="11"/>
  <c r="G22" i="11"/>
  <c r="H22" i="11" s="1"/>
  <c r="K17" i="11" l="1"/>
  <c r="I22" i="11"/>
  <c r="J22" i="11"/>
  <c r="K22" i="2"/>
  <c r="K20" i="2"/>
  <c r="K19" i="9"/>
  <c r="K19" i="3"/>
  <c r="K23" i="2"/>
  <c r="K21" i="9"/>
  <c r="K20" i="9"/>
  <c r="K21" i="11"/>
  <c r="K18" i="4"/>
  <c r="K21" i="4"/>
  <c r="K21" i="3"/>
  <c r="K19" i="2"/>
  <c r="K21" i="2"/>
  <c r="K22" i="4"/>
  <c r="K18" i="11"/>
  <c r="K20" i="11"/>
  <c r="K22" i="9"/>
  <c r="K23" i="9"/>
  <c r="K19" i="4"/>
  <c r="K20" i="4"/>
  <c r="K20" i="3"/>
  <c r="K18" i="3"/>
  <c r="K22" i="3"/>
  <c r="K19" i="11"/>
  <c r="G23" i="11"/>
  <c r="K22" i="11" l="1"/>
  <c r="K23" i="11" s="1"/>
  <c r="G12" i="6" s="1"/>
  <c r="J23" i="11"/>
  <c r="H23" i="11"/>
  <c r="F12" i="6" s="1"/>
  <c r="F24" i="9"/>
  <c r="D24" i="9"/>
  <c r="G18" i="9"/>
  <c r="H18" i="9" s="1"/>
  <c r="G18" i="2"/>
  <c r="H18" i="2" s="1"/>
  <c r="F23" i="4"/>
  <c r="D23" i="4"/>
  <c r="G17" i="4"/>
  <c r="H17" i="4" s="1"/>
  <c r="G17" i="3"/>
  <c r="H17" i="3" s="1"/>
  <c r="H23" i="3" s="1"/>
  <c r="D23" i="3"/>
  <c r="F23" i="3"/>
  <c r="F24" i="2"/>
  <c r="D24" i="2"/>
  <c r="I17" i="4" l="1"/>
  <c r="J17" i="4"/>
  <c r="I23" i="11"/>
  <c r="G24" i="9"/>
  <c r="G24" i="2"/>
  <c r="F13" i="6"/>
  <c r="G23" i="4"/>
  <c r="G23" i="3"/>
  <c r="H24" i="2"/>
  <c r="F10" i="6" s="1"/>
  <c r="H23" i="4"/>
  <c r="F11" i="6" s="1"/>
  <c r="H24" i="9"/>
  <c r="F14" i="6" s="1"/>
  <c r="K18" i="2" l="1"/>
  <c r="K24" i="2" s="1"/>
  <c r="G10" i="6" s="1"/>
  <c r="K18" i="9"/>
  <c r="K24" i="9" s="1"/>
  <c r="G14" i="6" s="1"/>
  <c r="K17" i="4"/>
  <c r="K23" i="4" s="1"/>
  <c r="G11" i="6" s="1"/>
  <c r="K17" i="3"/>
  <c r="K23" i="3" s="1"/>
  <c r="G13" i="6" s="1"/>
  <c r="G15" i="6" l="1"/>
</calcChain>
</file>

<file path=xl/sharedStrings.xml><?xml version="1.0" encoding="utf-8"?>
<sst xmlns="http://schemas.openxmlformats.org/spreadsheetml/2006/main" count="409" uniqueCount="144">
  <si>
    <t>(inventarizējamās sabiedrības nosaukums)</t>
  </si>
  <si>
    <t>(inventarizējamās struktūrvienības nosaukums)</t>
  </si>
  <si>
    <t>, pamatojoties uz</t>
  </si>
  <si>
    <t>(dd.mm.gggg.)</t>
  </si>
  <si>
    <t>(rīkojuma datums, Nr.)</t>
  </si>
  <si>
    <t>Nr.
p.k.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</si>
  <si>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</si>
  <si>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</si>
  <si>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</si>
  <si>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</si>
  <si>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</si>
  <si>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</si>
  <si>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</si>
  <si>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</si>
  <si>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</si>
  <si>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</si>
  <si>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</si>
  <si>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aprēķina formulas</t>
  </si>
  <si>
    <t>Inventarizācijā piedalās:</t>
  </si>
  <si>
    <t>(amats)</t>
  </si>
  <si>
    <t>(vārds, uzvārds)</t>
  </si>
  <si>
    <t>(paraksts)</t>
  </si>
  <si>
    <t>CIGĀRU UN CIGARILLU</t>
  </si>
  <si>
    <t>INVENTARIZĀCIJAS SARAKSTS Nr.</t>
  </si>
  <si>
    <t>Uzskaites kods (numurs)</t>
  </si>
  <si>
    <t>Cigāru un cigarillu nosaukums</t>
  </si>
  <si>
    <t>Daudzums vienā iepakojuma vienībā (gab.)</t>
  </si>
  <si>
    <t>Kopā:</t>
  </si>
  <si>
    <t>SMALKI SAGRIEZTĀS TABAKAS CIGAREŠU UZTĪŠANAI</t>
  </si>
  <si>
    <t>Smalki sagrieztās tabakas cigarešu uztīšanai nosaukums</t>
  </si>
  <si>
    <t>Daudzums vienā iepakojuma vienībā (g)</t>
  </si>
  <si>
    <t>Smēķējamās tabakas nosaukums</t>
  </si>
  <si>
    <t>Nodokļa maksātāja nosaukums, reģistrācijas numurs:</t>
  </si>
  <si>
    <t>Nodokļa maksātāja juridiskā adrese:</t>
  </si>
  <si>
    <t>Struktūrvienību uzskaitījums:</t>
  </si>
  <si>
    <t>Komersanta atbildīgā 
amatpersona:</t>
  </si>
  <si>
    <t>Datums:</t>
  </si>
  <si>
    <t>Tabakas izstrādājumu daudzums*</t>
  </si>
  <si>
    <t>g*e</t>
  </si>
  <si>
    <t>d-f</t>
  </si>
  <si>
    <t>(vārds, uzvārds)                                                                           (paraksts)</t>
  </si>
  <si>
    <t>(vārds, uzvārds)                                                                          (paraksts)</t>
  </si>
  <si>
    <t>Krājumā esošo iepakojuma vienību skaits (gab.)</t>
  </si>
  <si>
    <t>j-i</t>
  </si>
  <si>
    <t>Aprēķinātā nodokļa starpības summa (EUR)</t>
  </si>
  <si>
    <t xml:space="preserve">Cigāru un cigarillu daudzums (gab.), kam jāpārrēķina nodokļa starpība </t>
  </si>
  <si>
    <t xml:space="preserve">Smalki sagrieztās tabakas daudzums (g), kam jāpārrēķina nodokļa starpība </t>
  </si>
  <si>
    <t xml:space="preserve">Smēķējamās tabakas daudzums (g), kam jāpārrēķina nodokļa starpība </t>
  </si>
  <si>
    <t>Tabakas lapu nosaukums</t>
  </si>
  <si>
    <t xml:space="preserve">Tabakas lapu daudzums (g), kam jāpārrēķina nodokļa starpība </t>
  </si>
  <si>
    <t xml:space="preserve">Tabakas izstrādājumu nosaukums </t>
  </si>
  <si>
    <t xml:space="preserve">Cigāri un cigarillas
</t>
  </si>
  <si>
    <t xml:space="preserve">Smalki sagriezta tabaka cigarešu uztīšanai 
</t>
  </si>
  <si>
    <t xml:space="preserve">Cita smēķējamā tabaka
</t>
  </si>
  <si>
    <t>KARSĒJAMĀS TABAKAS</t>
  </si>
  <si>
    <t>2. Ja tabakas izstrādājumu uzskaite tiek veikta pēc uzskaites kodiem (numuriem), tad uzskaitījumu var veikt papildu kolonnā "b".</t>
  </si>
  <si>
    <t>Karsējamās tabakas  nosaukums</t>
  </si>
  <si>
    <t xml:space="preserve">Karsējamās tabakas daudzums (g), kam jāpārrēķina nodokļa starpība </t>
  </si>
  <si>
    <t>Vienotais nodokļu konts</t>
  </si>
  <si>
    <t>LV33TREL1060000300000</t>
  </si>
  <si>
    <t>3. Ja vienai cigarešu cenai atbilst vairāki cigarešu nosaukumi, tad katrs no tiem jāatspoguļo atsevišķā, jaunizveidotā rindā.</t>
  </si>
  <si>
    <t>7. Ja cigarešu uzskaite tiek veikta pēc uzskaites kodiem (numuriem), tad uzskaitījumu var veikt papildu kolonnā "b".</t>
  </si>
  <si>
    <t>Cigarešu nosaukums</t>
  </si>
  <si>
    <t>Krājumā esošās cigaretes</t>
  </si>
  <si>
    <t xml:space="preserve">Cigarešu paciņu skaits, kam jāpārrēķina nodokļa likme (gab.) </t>
  </si>
  <si>
    <t>Cigarešu skaits (gab.)</t>
  </si>
  <si>
    <t>cigarešu skaits paciņā 
(gab.)</t>
  </si>
  <si>
    <t>maksimālā mazum-tirdzniecības cena par vienu cigarešu paciņu (EUR)</t>
  </si>
  <si>
    <t>cigarešu paciņu skaits (gab.)</t>
  </si>
  <si>
    <t>l</t>
  </si>
  <si>
    <t>m</t>
  </si>
  <si>
    <t>f-g</t>
  </si>
  <si>
    <t>h*k</t>
  </si>
  <si>
    <t>h*d</t>
  </si>
  <si>
    <t xml:space="preserve">Cigaretes
</t>
  </si>
  <si>
    <t>5. Pievienojot papildus rindas, pārliecinieties vai tajās darbojas iestrādātās formulas.</t>
  </si>
  <si>
    <t>2. Ja tabakas izstrādājumu uzskaite tiek veikta pēc uzskaites kodiem (numuriem), tad uzskaitījumu var veikt papildu ailē "b".</t>
  </si>
  <si>
    <r>
      <t xml:space="preserve">3. Ja iepakojumu vienību skaits ailē "f" ir  </t>
    </r>
    <r>
      <rPr>
        <sz val="12"/>
        <color theme="5" tint="-0.249977111117893"/>
        <rFont val="Arial"/>
        <family val="2"/>
        <charset val="186"/>
      </rPr>
      <t xml:space="preserve">≥ </t>
    </r>
    <r>
      <rPr>
        <sz val="12"/>
        <color theme="5" tint="-0.249977111117893"/>
        <rFont val="Times New Roman"/>
        <family val="1"/>
        <charset val="186"/>
      </rPr>
      <t>nekā ailē "d", tad  "g" ailē iepakojuma vienību skaits, kam jāmaina likme, netiek aprēķināts, šādā gadījumā arī "k" aile ir tukša.</t>
    </r>
  </si>
  <si>
    <t>X</t>
  </si>
  <si>
    <t>Aprēķinātā akcīzes nodokļa starpības summa kopā (EUR):</t>
  </si>
  <si>
    <t>*cigaretēm, cigāriem un cigarillām - gabalos; smalki sagrieztai tabakai cigarešu uztīšanai, citai smēķējamai tabakai, tabakas lapām un karsējamai tabakai - gramos.</t>
  </si>
  <si>
    <r>
      <t xml:space="preserve">3. Ja iepakojumu vienību skaits ailē "f" ir  </t>
    </r>
    <r>
      <rPr>
        <sz val="12"/>
        <color theme="5" tint="-0.249977111117893"/>
        <rFont val="Arial"/>
        <family val="2"/>
        <charset val="186"/>
      </rPr>
      <t xml:space="preserve">≥ </t>
    </r>
    <r>
      <rPr>
        <sz val="12"/>
        <color theme="5" tint="-0.249977111117893"/>
        <rFont val="Times New Roman"/>
        <family val="1"/>
        <charset val="186"/>
      </rPr>
      <t>nekā ailē "d", tad "g" ailē iepakojuma vienību skaits, kam jāmaina likme, netiek aprēķināts, šādā gadījumā arī "k" aile ir tukša.</t>
    </r>
  </si>
  <si>
    <t>171,90/1000*
cigarešu 
skaits paciņā</t>
  </si>
  <si>
    <t>(131,60/1000*1+(e/d)*
(15/100))*d</t>
  </si>
  <si>
    <t xml:space="preserve">Karsējamā tabaka 
</t>
  </si>
  <si>
    <t xml:space="preserve">Tabakas lapas </t>
  </si>
  <si>
    <t>116,30/1000*h</t>
  </si>
  <si>
    <t>276,00/1000*h</t>
  </si>
  <si>
    <t>CITAS SMĒĶĒJAMĀS TABAKAS</t>
  </si>
  <si>
    <r>
      <t xml:space="preserve">8. Elektroniskajā dokumentā </t>
    </r>
    <r>
      <rPr>
        <b/>
        <sz val="12"/>
        <color theme="5" tint="-0.249977111117893"/>
        <rFont val="Times New Roman"/>
        <family val="1"/>
        <charset val="186"/>
      </rPr>
      <t>lūdzam aizpildīt tikai dzeltenā krāsā</t>
    </r>
    <r>
      <rPr>
        <sz val="12"/>
        <color theme="5" tint="-0.249977111117893"/>
        <rFont val="Times New Roman"/>
        <family val="1"/>
        <charset val="186"/>
      </rPr>
      <t xml:space="preserve"> iezīmētās ailes.</t>
    </r>
  </si>
  <si>
    <t>AKCĪZES NODOKĻA APRĒĶINA TABULA</t>
  </si>
  <si>
    <t>Akcīzes nodokļa starpība par vienu cigarešu paciņu (EUR)</t>
  </si>
  <si>
    <t xml:space="preserve">Akcīzes nodokļa starpības kopējā summa (EUR) </t>
  </si>
  <si>
    <t xml:space="preserve">Akcīzes nodokļa starpības summa (EUR) </t>
  </si>
  <si>
    <r>
      <t xml:space="preserve">4. Elektroniskajā dokumentā </t>
    </r>
    <r>
      <rPr>
        <b/>
        <sz val="12"/>
        <color theme="5" tint="-0.249977111117893"/>
        <rFont val="Times New Roman"/>
        <family val="1"/>
        <charset val="186"/>
      </rPr>
      <t>lūdzam aizpildīt tikai dzeltenā krāsā iezīmētās ailes</t>
    </r>
    <r>
      <rPr>
        <sz val="12"/>
        <color theme="5" tint="-0.249977111117893"/>
        <rFont val="Times New Roman"/>
        <family val="1"/>
        <charset val="186"/>
      </rPr>
      <t>.</t>
    </r>
  </si>
  <si>
    <t xml:space="preserve">Akcīzes nodokļa starpības  summa (EUR) </t>
  </si>
  <si>
    <t xml:space="preserve">CIGAREŠU </t>
  </si>
  <si>
    <t>5. Pievienojot papildu rindas, pārliecinieties vai tajās darbojas iestrādātās formulas.</t>
  </si>
  <si>
    <t>2. Ja komersantam ir vairākas tirdzniecības un/vai uzglabāšanas vietas (struktūrvienības), tad papildus jāizveido viena kopēja akcīzes nodokļa starpības aprēķina tabula un tajā jāuzskaita visas struktūrvienību adreses.</t>
  </si>
  <si>
    <t>202,70/1000*h</t>
  </si>
  <si>
    <t>240,00/1000*h</t>
  </si>
  <si>
    <t>197,70/1000*
cigarešu 
skaits paciņā</t>
  </si>
  <si>
    <t>134,00/1000*h</t>
  </si>
  <si>
    <t>317,00/1000*h</t>
  </si>
  <si>
    <t>(151,300/1000*1+(e/d)*
(15/100))*d</t>
  </si>
  <si>
    <t>Inventarizācijas komisijas priekšsēdētājs:</t>
  </si>
  <si>
    <t>Inventarizācijas komisijas locekļi:</t>
  </si>
  <si>
    <t>Sagatavots:</t>
  </si>
  <si>
    <t>1. Tabulā lūdzam ievadīt ailē "c" cigāru/cigarillu nosaukumu, ailē "d" un "f" inventarizācijas rezultātā fiksēto iepakojuma vienību skaitu un ailē "e" daudzumu vienā iepakojuma vienībā.</t>
  </si>
  <si>
    <t>Akcīzes nodoklis par 1000 gab. līdz likmes maiņai  – 202,70 EUR</t>
  </si>
  <si>
    <t>Akcīzes nodoklis par 1000 gab. pēc likmes maiņas – 240,00 EUR</t>
  </si>
  <si>
    <t>Periodā starp nodokļa likmes maiņas un inventarizācijas dienu saņemto iepakojuma vienību skaits  (gab.)</t>
  </si>
  <si>
    <t xml:space="preserve">Iepakojuma vienību skaits (gab.), kam jāpārrēķina nodokļa starpība </t>
  </si>
  <si>
    <t xml:space="preserve"> Akcīzes nodoklis par cigāru un cigarillu daudzumu līdz likmes maiņai (EUR)</t>
  </si>
  <si>
    <t>Akcīzes nodoklis par cigāru un cigarillu daudzumu pēc likmes maiņas (EUR)</t>
  </si>
  <si>
    <t>Akcīzes nodoklis par 1000 gramiem līdz likmes maiņai  – 116,30 EUR</t>
  </si>
  <si>
    <t>Akcīzes nodoklis par 1000 gramiem pēc likmes maiņas – 134,00 EUR</t>
  </si>
  <si>
    <t>Periodā starp nodokļa likmes maiņas un inventarizācijas dienu saņemto iepakojuma vienību skaits (gab.)</t>
  </si>
  <si>
    <t xml:space="preserve">Iepakojuma vienību skaits (gab.), kam jāpārrēķina nodokļa likme </t>
  </si>
  <si>
    <t>Akcīzes nodoklis par smēķējamo tabaku līdz likmes maiņai (EUR)</t>
  </si>
  <si>
    <t>Akcīzes nodoklis par smēķējamo tabaku pēc likmes maiņas (EUR)</t>
  </si>
  <si>
    <t>1. Tabulā lūdzam ievadīt ailē "c" tabakas nosaukumu, ailē "d" un "f" inventarizācijas rezultātā fiksēto iepakojuma vienību skaitu un ailē "e" daudzumu vienā iepakojuma vienībā.</t>
  </si>
  <si>
    <t>Periodā starp nodokļa likmes maiņas un inventarizācijas dienu saņemto cigarešu paciņu skaits (gab.)</t>
  </si>
  <si>
    <t>Akcīzes nodoklis par vienu cigarešu paciņu līdz likmes maiņai (EUR)</t>
  </si>
  <si>
    <t>Akcīzes nodoklis par vienu cigarešu paciņu pēc likmes maiņas (EUR)</t>
  </si>
  <si>
    <t>1.Norādot ailē "c" konkrēto cigarešu nosaukumu, ievadiet ailē "f" un "g" inventarizācijas rezultātā fiksēto cigarešu paciņu skaitu atbilstoši ailē "e" norādītajai mazumtirdzniecības cenai.</t>
  </si>
  <si>
    <t>2.Ja atlikumā ir cigaretes ar cenu, kura nav norādīta tabulā, papildiniet tabulu ar rindu, norādot attiecīgo cigarešu paciņas cenu. Pievienojot papildu rindas, pārliecinieties, vai tajās darbojas iestrādātās formulas.</t>
  </si>
  <si>
    <t>4. Ja "f" ailē norādītais cigarešu paciņu skaits ir mazāks vai vienāds par "g" ailē norādīto, tad "h" ailē cigarešu paciņu skaits netiek aprēķināts un šādā gadījumā arī "l" aile ir tukša.</t>
  </si>
  <si>
    <r>
      <t xml:space="preserve">5. Vēršam uzmanību, ka "i" ailē norādītā aprēķina formula </t>
    </r>
    <r>
      <rPr>
        <b/>
        <i/>
        <sz val="12"/>
        <color theme="5" tint="-0.249977111117893"/>
        <rFont val="Times New Roman"/>
        <family val="1"/>
        <charset val="186"/>
      </rPr>
      <t>171,90/1000</t>
    </r>
    <r>
      <rPr>
        <b/>
        <sz val="12"/>
        <color theme="5" tint="-0.249977111117893"/>
        <rFont val="Times New Roman"/>
        <family val="1"/>
        <charset val="186"/>
      </rPr>
      <t>*</t>
    </r>
    <r>
      <rPr>
        <i/>
        <sz val="12"/>
        <color theme="5" tint="-0.249977111117893"/>
        <rFont val="Times New Roman"/>
        <family val="1"/>
        <charset val="186"/>
      </rPr>
      <t xml:space="preserve">cigarešu skaits paciņā </t>
    </r>
    <r>
      <rPr>
        <sz val="12"/>
        <color theme="5" tint="-0.249977111117893"/>
        <rFont val="Times New Roman"/>
        <family val="1"/>
        <charset val="186"/>
      </rPr>
      <t xml:space="preserve">attiecas tikai uz to cigarešu kategoriju, uz kuru akcīzes nodokļa markām norādītā MMC ir vienāda vai mazāka </t>
    </r>
    <r>
      <rPr>
        <b/>
        <sz val="12"/>
        <color theme="5" tint="-0.249977111117893"/>
        <rFont val="Times New Roman"/>
        <family val="1"/>
        <charset val="186"/>
      </rPr>
      <t>5,35</t>
    </r>
    <r>
      <rPr>
        <sz val="12"/>
        <color theme="5" tint="-0.249977111117893"/>
        <rFont val="Times New Roman"/>
        <family val="1"/>
        <charset val="186"/>
      </rPr>
      <t xml:space="preserve"> EUR (ja paciņā ir 20 cigaretes).</t>
    </r>
  </si>
  <si>
    <r>
      <t xml:space="preserve">6. Vēršam uzmanību, ka "j" ailē norādītā aprēķina formula </t>
    </r>
    <r>
      <rPr>
        <b/>
        <i/>
        <sz val="12"/>
        <color theme="5" tint="-0.249977111117893"/>
        <rFont val="Times New Roman"/>
        <family val="1"/>
        <charset val="186"/>
      </rPr>
      <t>197,70/1000</t>
    </r>
    <r>
      <rPr>
        <b/>
        <sz val="12"/>
        <color theme="5" tint="-0.249977111117893"/>
        <rFont val="Times New Roman"/>
        <family val="1"/>
        <charset val="186"/>
      </rPr>
      <t>*</t>
    </r>
    <r>
      <rPr>
        <i/>
        <sz val="12"/>
        <color theme="5" tint="-0.249977111117893"/>
        <rFont val="Times New Roman"/>
        <family val="1"/>
        <charset val="186"/>
      </rPr>
      <t xml:space="preserve">cigarešu skaits paciņā </t>
    </r>
    <r>
      <rPr>
        <sz val="12"/>
        <color theme="5" tint="-0.249977111117893"/>
        <rFont val="Times New Roman"/>
        <family val="1"/>
        <charset val="186"/>
      </rPr>
      <t xml:space="preserve">attiecas tikai uz to cigarešu kategoriju, uz kuru akcīzes nodokļa markām norādītā MMC ir vienāda vai mazāka </t>
    </r>
    <r>
      <rPr>
        <b/>
        <sz val="12"/>
        <color theme="5" tint="-0.249977111117893"/>
        <rFont val="Times New Roman"/>
        <family val="1"/>
        <charset val="186"/>
      </rPr>
      <t>6,15</t>
    </r>
    <r>
      <rPr>
        <sz val="12"/>
        <color theme="5" tint="-0.249977111117893"/>
        <rFont val="Times New Roman"/>
        <family val="1"/>
        <charset val="186"/>
      </rPr>
      <t xml:space="preserve"> EUR (ja paciņā ir 20 cigaretes).</t>
    </r>
  </si>
  <si>
    <t>1. Tabulā lūdzam ievadīt ailē "c" karsējamās tabakas nosaukumu, ailē "d" un "f" inventarizācijas rezultātā fiksēto iepakojuma vienību skaitu un ailē "e" daudzumu vienā iepakojuma vienībā.</t>
  </si>
  <si>
    <t>Akcīzes nodoklis par 1000 gramiem līdz likmes maiņai  – 276,00 EUR</t>
  </si>
  <si>
    <t>Akcīzes nodoklis par 1000 gramiem pēc likmes maiņas – 317,00 EUR</t>
  </si>
  <si>
    <t>Akcīzes nodoklis par karsējamo tabaku līdz likmes maiņai (EUR)</t>
  </si>
  <si>
    <t>Akcīzes nodoklis par karsējamo tabaku pēc likmes maiņas (EUR)</t>
  </si>
  <si>
    <t>Akcīzes nodoklis par smalki sagriezto tabaku līdz likmes maiņai (EUR)</t>
  </si>
  <si>
    <t>Akcīzes nodoklis par smalki sagriezto tabaku pēc likmes maiņas (EUR)</t>
  </si>
  <si>
    <t>1.Tabulā lūdzam ievadīt ailē "c" tabakas nosaukumu, ailē "d" un "f" inventarizācijas rezultātā fiksēto iepakojuma vienību skaitu un ailē "e" daudzumu vienā iepakojuma vienībā.</t>
  </si>
  <si>
    <t>Akcīzes nodoklis par tabakas lapām līdz likmes maiņai (EUR)</t>
  </si>
  <si>
    <t>Akcīzes nodoklis par tabakas lapām pēc likmes maiņas (EUR)</t>
  </si>
  <si>
    <t>TABAKAS LAPU</t>
  </si>
  <si>
    <t>1. Tabulā lūdzam ievadīt ailē "c" tabakas lapu nosaukumu, ailē "d" un "f" inventarizācijas rezultātā fiksēto iepakojuma vienību skaitu un ailē "e" daudzumu vienā iepakojuma vienībā.</t>
  </si>
  <si>
    <t>1. Tabula tiek aizpildīta automātiski, izmantojot datus no iepriekš aizpildītajiem inventarizācijas sarakstiem (šī dokumenta darblapas "Cigaretes", "Cigāri un cigarillas", "Smalki sagriezta tabaka", "Smēķējamā tabaka", "Tabakas lapas" un "Karsējamā tabaka").</t>
  </si>
  <si>
    <t>Aprēķinu sagatavoja: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</si>
</sst>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5" tint="-0.249977111117893"/>
      <name val="Times New Roman"/>
      <family val="1"/>
      <charset val="186"/>
    </font>
    <font>
      <sz val="12"/>
      <color theme="5" tint="-0.249977111117893"/>
      <name val="Times New Roman"/>
      <family val="1"/>
      <charset val="186"/>
    </font>
    <font>
      <sz val="12"/>
      <color theme="5" tint="-0.249977111117893"/>
      <name val="Arial"/>
      <family val="2"/>
      <charset val="186"/>
    </font>
    <font>
      <i/>
      <sz val="12"/>
      <color theme="5" tint="-0.249977111117893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sz val="10"/>
      <color rgb="FF0070C0"/>
      <name val="Times New Roman"/>
      <family val="1"/>
      <charset val="186"/>
    </font>
    <font>
      <b/>
      <sz val="12"/>
      <color theme="5" tint="-0.249977111117893"/>
      <name val="Times New Roman"/>
      <family val="1"/>
      <charset val="186"/>
    </font>
    <font>
      <b/>
      <sz val="11"/>
      <color theme="3"/>
      <name val="Times New Roman"/>
      <family val="1"/>
      <charset val="186"/>
    </font>
    <font>
      <b/>
      <sz val="14"/>
      <color theme="3"/>
      <name val="Times New Roman"/>
      <family val="1"/>
      <charset val="186"/>
    </font>
    <font>
      <b/>
      <i/>
      <sz val="12"/>
      <color theme="5" tint="-0.249977111117893"/>
      <name val="Times New Roman"/>
      <family val="1"/>
      <charset val="186"/>
    </font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8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5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5" fillId="0" borderId="0" xfId="1" applyFont="1" applyAlignment="1"/>
    <xf numFmtId="0" fontId="2" fillId="0" borderId="0" xfId="1" applyFont="1"/>
    <xf numFmtId="2" fontId="3" fillId="0" borderId="0" xfId="1" applyNumberFormat="1" applyFont="1" applyAlignment="1">
      <alignment horizontal="center"/>
    </xf>
    <xf numFmtId="2" fontId="2" fillId="0" borderId="1" xfId="1" applyNumberFormat="1" applyFont="1" applyBorder="1" applyAlignment="1"/>
    <xf numFmtId="0" fontId="5" fillId="0" borderId="0" xfId="1" applyFont="1" applyFill="1" applyAlignment="1">
      <alignment horizontal="right"/>
    </xf>
    <xf numFmtId="0" fontId="3" fillId="0" borderId="0" xfId="1" applyFont="1" applyFill="1" applyBorder="1"/>
    <xf numFmtId="0" fontId="2" fillId="0" borderId="0" xfId="1" applyFont="1" applyFill="1"/>
    <xf numFmtId="0" fontId="2" fillId="0" borderId="0" xfId="1" applyFont="1" applyBorder="1" applyAlignment="1">
      <alignment horizontal="center"/>
    </xf>
    <xf numFmtId="0" fontId="2" fillId="0" borderId="0" xfId="1" applyNumberFormat="1" applyFont="1" applyBorder="1" applyAlignment="1">
      <alignment horizontal="center" vertical="top"/>
    </xf>
    <xf numFmtId="0" fontId="3" fillId="0" borderId="1" xfId="1" applyFont="1" applyBorder="1" applyAlignment="1">
      <alignment horizontal="center"/>
    </xf>
    <xf numFmtId="0" fontId="2" fillId="2" borderId="0" xfId="1" applyNumberFormat="1" applyFont="1" applyFill="1" applyBorder="1" applyAlignment="1">
      <alignment horizontal="left" vertical="center" wrapText="1"/>
    </xf>
    <xf numFmtId="0" fontId="5" fillId="0" borderId="0" xfId="1" applyFont="1" applyProtection="1">
      <protection locked="0"/>
    </xf>
    <xf numFmtId="0" fontId="0" fillId="0" borderId="0" xfId="0" applyAlignment="1">
      <alignment horizontal="center"/>
    </xf>
    <xf numFmtId="2" fontId="2" fillId="0" borderId="0" xfId="1" applyNumberFormat="1" applyFont="1" applyBorder="1"/>
    <xf numFmtId="0" fontId="2" fillId="0" borderId="0" xfId="1" applyFont="1" applyBorder="1"/>
    <xf numFmtId="0" fontId="0" fillId="0" borderId="0" xfId="0" applyAlignment="1">
      <alignment horizontal="center"/>
    </xf>
    <xf numFmtId="0" fontId="0" fillId="0" borderId="0" xfId="0" applyFont="1"/>
    <xf numFmtId="0" fontId="1" fillId="0" borderId="0" xfId="1" applyFont="1"/>
    <xf numFmtId="0" fontId="13" fillId="0" borderId="0" xfId="0" applyFont="1"/>
    <xf numFmtId="3" fontId="2" fillId="0" borderId="0" xfId="1" applyNumberFormat="1" applyFont="1"/>
    <xf numFmtId="4" fontId="2" fillId="0" borderId="0" xfId="1" applyNumberFormat="1" applyFont="1"/>
    <xf numFmtId="2" fontId="7" fillId="0" borderId="7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2" fontId="10" fillId="0" borderId="7" xfId="1" applyNumberFormat="1" applyFont="1" applyBorder="1" applyAlignment="1">
      <alignment horizontal="center" vertical="center"/>
    </xf>
    <xf numFmtId="2" fontId="10" fillId="0" borderId="7" xfId="1" applyNumberFormat="1" applyFont="1" applyBorder="1" applyAlignment="1">
      <alignment horizontal="center" vertical="center" wrapText="1"/>
    </xf>
    <xf numFmtId="2" fontId="7" fillId="0" borderId="9" xfId="1" applyNumberFormat="1" applyFont="1" applyBorder="1" applyAlignment="1">
      <alignment horizontal="center" vertical="center" wrapText="1"/>
    </xf>
    <xf numFmtId="4" fontId="2" fillId="0" borderId="11" xfId="1" applyNumberFormat="1" applyFont="1" applyBorder="1" applyAlignment="1">
      <alignment horizontal="right"/>
    </xf>
    <xf numFmtId="0" fontId="8" fillId="0" borderId="0" xfId="1" applyFont="1" applyAlignment="1">
      <alignment wrapText="1"/>
    </xf>
    <xf numFmtId="4" fontId="2" fillId="0" borderId="12" xfId="1" applyNumberFormat="1" applyFont="1" applyBorder="1" applyAlignment="1">
      <alignment horizontal="right"/>
    </xf>
    <xf numFmtId="3" fontId="4" fillId="0" borderId="7" xfId="1" applyNumberFormat="1" applyFont="1" applyBorder="1" applyAlignment="1">
      <alignment horizontal="right"/>
    </xf>
    <xf numFmtId="0" fontId="12" fillId="0" borderId="0" xfId="1" applyFont="1" applyAlignment="1">
      <alignment wrapText="1"/>
    </xf>
    <xf numFmtId="0" fontId="2" fillId="0" borderId="2" xfId="1" applyFont="1" applyBorder="1" applyAlignment="1">
      <alignment horizontal="center" vertical="top"/>
    </xf>
    <xf numFmtId="0" fontId="3" fillId="0" borderId="0" xfId="1" applyFont="1" applyBorder="1" applyAlignment="1">
      <alignment horizontal="center"/>
    </xf>
    <xf numFmtId="2" fontId="7" fillId="0" borderId="7" xfId="1" applyNumberFormat="1" applyFont="1" applyFill="1" applyBorder="1" applyAlignment="1">
      <alignment horizontal="center" vertical="center" wrapText="1"/>
    </xf>
    <xf numFmtId="2" fontId="10" fillId="0" borderId="7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Border="1" applyAlignment="1">
      <alignment horizontal="center" vertical="center"/>
    </xf>
    <xf numFmtId="3" fontId="2" fillId="0" borderId="12" xfId="1" applyNumberFormat="1" applyFont="1" applyBorder="1" applyAlignment="1">
      <alignment horizontal="right"/>
    </xf>
    <xf numFmtId="2" fontId="7" fillId="0" borderId="16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Border="1" applyAlignment="1">
      <alignment horizontal="center" vertical="center" wrapText="1"/>
    </xf>
    <xf numFmtId="4" fontId="4" fillId="0" borderId="10" xfId="1" applyNumberFormat="1" applyFont="1" applyBorder="1" applyAlignment="1">
      <alignment horizontal="right"/>
    </xf>
    <xf numFmtId="4" fontId="4" fillId="0" borderId="7" xfId="1" applyNumberFormat="1" applyFont="1" applyBorder="1" applyAlignment="1">
      <alignment horizontal="right"/>
    </xf>
    <xf numFmtId="2" fontId="10" fillId="0" borderId="8" xfId="1" applyNumberFormat="1" applyFont="1" applyBorder="1" applyAlignment="1">
      <alignment horizontal="center" vertical="center" wrapText="1"/>
    </xf>
    <xf numFmtId="2" fontId="7" fillId="0" borderId="18" xfId="1" applyNumberFormat="1" applyFont="1" applyBorder="1" applyAlignment="1">
      <alignment horizontal="center" vertical="center" wrapText="1"/>
    </xf>
    <xf numFmtId="2" fontId="10" fillId="0" borderId="18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right"/>
    </xf>
    <xf numFmtId="4" fontId="2" fillId="0" borderId="19" xfId="1" applyNumberFormat="1" applyFont="1" applyBorder="1" applyAlignment="1">
      <alignment horizontal="right"/>
    </xf>
    <xf numFmtId="0" fontId="0" fillId="0" borderId="0" xfId="0" applyFill="1"/>
    <xf numFmtId="0" fontId="5" fillId="0" borderId="0" xfId="1" applyFont="1" applyAlignment="1"/>
    <xf numFmtId="0" fontId="8" fillId="0" borderId="0" xfId="1" applyFont="1" applyFill="1" applyAlignment="1">
      <alignment wrapText="1"/>
    </xf>
    <xf numFmtId="49" fontId="8" fillId="0" borderId="0" xfId="1" applyNumberFormat="1" applyFont="1" applyFill="1" applyBorder="1" applyAlignment="1">
      <alignment vertical="center" wrapText="1"/>
    </xf>
    <xf numFmtId="49" fontId="8" fillId="0" borderId="0" xfId="1" applyNumberFormat="1" applyFont="1" applyFill="1" applyBorder="1" applyAlignment="1">
      <alignment wrapText="1"/>
    </xf>
    <xf numFmtId="2" fontId="2" fillId="0" borderId="2" xfId="1" applyNumberFormat="1" applyFont="1" applyBorder="1" applyAlignment="1">
      <alignment vertical="top"/>
    </xf>
    <xf numFmtId="0" fontId="2" fillId="0" borderId="2" xfId="1" applyFont="1" applyBorder="1" applyAlignment="1">
      <alignment horizontal="center" vertical="top"/>
    </xf>
    <xf numFmtId="0" fontId="5" fillId="0" borderId="0" xfId="1" applyFont="1" applyAlignment="1"/>
    <xf numFmtId="0" fontId="14" fillId="0" borderId="0" xfId="1" applyFont="1" applyFill="1" applyAlignment="1">
      <alignment horizontal="left" wrapText="1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left" vertical="top"/>
    </xf>
    <xf numFmtId="0" fontId="13" fillId="0" borderId="0" xfId="0" applyFont="1" applyAlignment="1">
      <alignment vertical="center"/>
    </xf>
    <xf numFmtId="0" fontId="2" fillId="0" borderId="0" xfId="1" applyFont="1" applyBorder="1" applyAlignment="1">
      <alignment horizontal="center" vertical="top"/>
    </xf>
    <xf numFmtId="0" fontId="5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 vertical="top"/>
    </xf>
    <xf numFmtId="49" fontId="8" fillId="0" borderId="0" xfId="1" applyNumberFormat="1" applyFont="1" applyBorder="1" applyAlignment="1">
      <alignment vertical="center" wrapText="1"/>
    </xf>
    <xf numFmtId="0" fontId="8" fillId="0" borderId="0" xfId="1" applyNumberFormat="1" applyFont="1" applyAlignment="1">
      <alignment wrapText="1"/>
    </xf>
    <xf numFmtId="0" fontId="7" fillId="0" borderId="13" xfId="1" applyFont="1" applyFill="1" applyBorder="1" applyAlignment="1">
      <alignment horizontal="center" vertical="center" wrapText="1"/>
    </xf>
    <xf numFmtId="2" fontId="7" fillId="0" borderId="36" xfId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" fillId="0" borderId="6" xfId="1" applyFont="1" applyBorder="1"/>
    <xf numFmtId="2" fontId="4" fillId="0" borderId="17" xfId="1" applyNumberFormat="1" applyFont="1" applyBorder="1" applyAlignment="1">
      <alignment horizontal="right"/>
    </xf>
    <xf numFmtId="2" fontId="2" fillId="0" borderId="0" xfId="1" applyNumberFormat="1" applyFont="1"/>
    <xf numFmtId="2" fontId="2" fillId="0" borderId="1" xfId="1" applyNumberFormat="1" applyFont="1" applyBorder="1"/>
    <xf numFmtId="0" fontId="2" fillId="0" borderId="0" xfId="1" applyFont="1" applyBorder="1" applyAlignment="1">
      <alignment horizontal="left" vertical="top"/>
    </xf>
    <xf numFmtId="0" fontId="0" fillId="0" borderId="0" xfId="0" applyBorder="1"/>
    <xf numFmtId="2" fontId="7" fillId="0" borderId="8" xfId="1" applyNumberFormat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43" xfId="1" applyNumberFormat="1" applyFont="1" applyFill="1" applyBorder="1" applyAlignment="1">
      <alignment horizontal="center" vertical="center" wrapText="1"/>
    </xf>
    <xf numFmtId="0" fontId="7" fillId="0" borderId="44" xfId="1" applyFont="1" applyFill="1" applyBorder="1" applyAlignment="1">
      <alignment horizontal="center" vertical="center" wrapText="1"/>
    </xf>
    <xf numFmtId="2" fontId="7" fillId="0" borderId="41" xfId="1" applyNumberFormat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18" xfId="1" applyNumberFormat="1" applyFont="1" applyBorder="1" applyAlignment="1">
      <alignment horizontal="center" vertical="center" wrapText="1"/>
    </xf>
    <xf numFmtId="0" fontId="7" fillId="0" borderId="21" xfId="1" applyNumberFormat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3" fontId="4" fillId="0" borderId="21" xfId="1" applyNumberFormat="1" applyFont="1" applyBorder="1" applyAlignment="1">
      <alignment horizontal="right"/>
    </xf>
    <xf numFmtId="0" fontId="7" fillId="0" borderId="57" xfId="1" applyFont="1" applyFill="1" applyBorder="1" applyAlignment="1">
      <alignment horizontal="center" vertical="center" wrapText="1"/>
    </xf>
    <xf numFmtId="3" fontId="2" fillId="0" borderId="20" xfId="1" applyNumberFormat="1" applyFont="1" applyBorder="1" applyAlignment="1">
      <alignment horizontal="right"/>
    </xf>
    <xf numFmtId="3" fontId="2" fillId="0" borderId="25" xfId="1" applyNumberFormat="1" applyFont="1" applyBorder="1" applyAlignment="1">
      <alignment horizontal="right"/>
    </xf>
    <xf numFmtId="3" fontId="2" fillId="0" borderId="42" xfId="1" applyNumberFormat="1" applyFont="1" applyBorder="1" applyAlignment="1">
      <alignment horizontal="right"/>
    </xf>
    <xf numFmtId="3" fontId="2" fillId="0" borderId="19" xfId="1" applyNumberFormat="1" applyFont="1" applyBorder="1" applyAlignment="1">
      <alignment horizontal="right"/>
    </xf>
    <xf numFmtId="4" fontId="4" fillId="0" borderId="18" xfId="1" applyNumberFormat="1" applyFont="1" applyBorder="1" applyAlignment="1">
      <alignment horizontal="right"/>
    </xf>
    <xf numFmtId="3" fontId="4" fillId="0" borderId="8" xfId="1" applyNumberFormat="1" applyFont="1" applyBorder="1" applyAlignment="1">
      <alignment horizontal="right"/>
    </xf>
    <xf numFmtId="3" fontId="4" fillId="0" borderId="10" xfId="1" applyNumberFormat="1" applyFont="1" applyBorder="1" applyAlignment="1">
      <alignment horizontal="right"/>
    </xf>
    <xf numFmtId="0" fontId="4" fillId="0" borderId="7" xfId="1" applyNumberFormat="1" applyFont="1" applyBorder="1" applyAlignment="1">
      <alignment horizontal="right"/>
    </xf>
    <xf numFmtId="4" fontId="2" fillId="0" borderId="37" xfId="1" applyNumberFormat="1" applyFont="1" applyFill="1" applyBorder="1" applyAlignment="1">
      <alignment horizontal="right"/>
    </xf>
    <xf numFmtId="2" fontId="7" fillId="0" borderId="8" xfId="1" applyNumberFormat="1" applyFont="1" applyBorder="1" applyAlignment="1">
      <alignment horizontal="center" vertical="center" wrapText="1"/>
    </xf>
    <xf numFmtId="3" fontId="4" fillId="0" borderId="7" xfId="1" applyNumberFormat="1" applyFont="1" applyBorder="1"/>
    <xf numFmtId="3" fontId="7" fillId="0" borderId="59" xfId="1" applyNumberFormat="1" applyFont="1" applyBorder="1" applyAlignment="1">
      <alignment horizontal="center" vertical="center" wrapText="1"/>
    </xf>
    <xf numFmtId="3" fontId="7" fillId="0" borderId="31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right"/>
    </xf>
    <xf numFmtId="0" fontId="2" fillId="0" borderId="6" xfId="1" applyFont="1" applyBorder="1" applyAlignment="1">
      <alignment horizontal="right"/>
    </xf>
    <xf numFmtId="0" fontId="2" fillId="0" borderId="5" xfId="1" applyFont="1" applyFill="1" applyBorder="1" applyAlignment="1">
      <alignment horizontal="right"/>
    </xf>
    <xf numFmtId="0" fontId="2" fillId="0" borderId="6" xfId="1" applyFont="1" applyFill="1" applyBorder="1" applyAlignment="1">
      <alignment horizontal="right"/>
    </xf>
    <xf numFmtId="0" fontId="2" fillId="0" borderId="32" xfId="1" applyFont="1" applyFill="1" applyBorder="1" applyAlignment="1">
      <alignment horizontal="right"/>
    </xf>
    <xf numFmtId="0" fontId="2" fillId="0" borderId="43" xfId="1" applyFont="1" applyFill="1" applyBorder="1" applyAlignment="1">
      <alignment horizontal="right"/>
    </xf>
    <xf numFmtId="0" fontId="0" fillId="0" borderId="0" xfId="0" applyAlignment="1">
      <alignment vertical="center"/>
    </xf>
    <xf numFmtId="0" fontId="16" fillId="0" borderId="0" xfId="0" applyFont="1"/>
    <xf numFmtId="2" fontId="4" fillId="0" borderId="10" xfId="1" applyNumberFormat="1" applyFont="1" applyFill="1" applyBorder="1" applyAlignment="1">
      <alignment horizontal="center"/>
    </xf>
    <xf numFmtId="0" fontId="4" fillId="0" borderId="22" xfId="1" applyNumberFormat="1" applyFont="1" applyFill="1" applyBorder="1" applyAlignment="1">
      <alignment horizontal="center"/>
    </xf>
    <xf numFmtId="3" fontId="4" fillId="0" borderId="8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7" xfId="1" applyNumberFormat="1" applyFont="1" applyFill="1" applyBorder="1" applyAlignment="1">
      <alignment horizontal="right"/>
    </xf>
    <xf numFmtId="4" fontId="4" fillId="0" borderId="7" xfId="1" applyNumberFormat="1" applyFont="1" applyFill="1" applyBorder="1" applyAlignment="1">
      <alignment horizontal="center"/>
    </xf>
    <xf numFmtId="0" fontId="4" fillId="0" borderId="17" xfId="1" applyNumberFormat="1" applyFont="1" applyFill="1" applyBorder="1" applyAlignment="1">
      <alignment horizontal="center"/>
    </xf>
    <xf numFmtId="0" fontId="4" fillId="0" borderId="7" xfId="1" applyNumberFormat="1" applyFont="1" applyFill="1" applyBorder="1" applyAlignment="1">
      <alignment horizontal="right"/>
    </xf>
    <xf numFmtId="0" fontId="4" fillId="0" borderId="7" xfId="1" applyNumberFormat="1" applyFont="1" applyFill="1" applyBorder="1" applyAlignment="1">
      <alignment horizontal="center"/>
    </xf>
    <xf numFmtId="0" fontId="4" fillId="0" borderId="18" xfId="1" applyNumberFormat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49" fontId="3" fillId="0" borderId="0" xfId="1" applyNumberFormat="1" applyFont="1" applyFill="1" applyBorder="1" applyAlignment="1"/>
    <xf numFmtId="0" fontId="5" fillId="0" borderId="0" xfId="1" applyFont="1" applyFill="1" applyAlignment="1">
      <alignment horizontal="left"/>
    </xf>
    <xf numFmtId="2" fontId="2" fillId="0" borderId="0" xfId="1" applyNumberFormat="1" applyFont="1" applyFill="1"/>
    <xf numFmtId="2" fontId="2" fillId="0" borderId="1" xfId="1" applyNumberFormat="1" applyFont="1" applyFill="1" applyBorder="1" applyAlignment="1"/>
    <xf numFmtId="2" fontId="10" fillId="3" borderId="46" xfId="1" applyNumberFormat="1" applyFont="1" applyFill="1" applyBorder="1" applyAlignment="1">
      <alignment horizontal="center" vertical="center" wrapText="1"/>
    </xf>
    <xf numFmtId="3" fontId="2" fillId="0" borderId="11" xfId="1" applyNumberFormat="1" applyFont="1" applyFill="1" applyBorder="1"/>
    <xf numFmtId="4" fontId="2" fillId="0" borderId="39" xfId="1" applyNumberFormat="1" applyFont="1" applyFill="1" applyBorder="1" applyAlignment="1">
      <alignment horizontal="right"/>
    </xf>
    <xf numFmtId="4" fontId="2" fillId="0" borderId="62" xfId="1" applyNumberFormat="1" applyFont="1" applyFill="1" applyBorder="1" applyAlignment="1">
      <alignment horizontal="right"/>
    </xf>
    <xf numFmtId="0" fontId="2" fillId="4" borderId="13" xfId="1" applyFont="1" applyFill="1" applyBorder="1"/>
    <xf numFmtId="0" fontId="2" fillId="4" borderId="39" xfId="1" applyFont="1" applyFill="1" applyBorder="1" applyAlignment="1">
      <alignment horizontal="right"/>
    </xf>
    <xf numFmtId="3" fontId="2" fillId="4" borderId="61" xfId="1" applyNumberFormat="1" applyFont="1" applyFill="1" applyBorder="1" applyAlignment="1">
      <alignment horizontal="right"/>
    </xf>
    <xf numFmtId="3" fontId="7" fillId="0" borderId="3" xfId="1" applyNumberFormat="1" applyFont="1" applyFill="1" applyBorder="1" applyAlignment="1">
      <alignment horizontal="right" vertical="center" wrapText="1"/>
    </xf>
    <xf numFmtId="4" fontId="7" fillId="0" borderId="40" xfId="1" applyNumberFormat="1" applyFont="1" applyFill="1" applyBorder="1" applyAlignment="1">
      <alignment horizontal="right" vertical="top" wrapText="1"/>
    </xf>
    <xf numFmtId="3" fontId="7" fillId="0" borderId="13" xfId="1" applyNumberFormat="1" applyFont="1" applyFill="1" applyBorder="1" applyAlignment="1">
      <alignment horizontal="right" vertical="center"/>
    </xf>
    <xf numFmtId="2" fontId="7" fillId="0" borderId="39" xfId="1" applyNumberFormat="1" applyFont="1" applyFill="1" applyBorder="1" applyAlignment="1" applyProtection="1">
      <alignment vertical="center"/>
      <protection locked="0"/>
    </xf>
    <xf numFmtId="3" fontId="7" fillId="0" borderId="60" xfId="1" applyNumberFormat="1" applyFont="1" applyFill="1" applyBorder="1" applyAlignment="1">
      <alignment horizontal="right" vertical="center"/>
    </xf>
    <xf numFmtId="2" fontId="7" fillId="0" borderId="50" xfId="1" applyNumberFormat="1" applyFont="1" applyFill="1" applyBorder="1" applyAlignment="1" applyProtection="1">
      <alignment vertical="center"/>
      <protection locked="0"/>
    </xf>
    <xf numFmtId="3" fontId="2" fillId="0" borderId="42" xfId="1" applyNumberFormat="1" applyFont="1" applyFill="1" applyBorder="1" applyAlignment="1">
      <alignment horizontal="right"/>
    </xf>
    <xf numFmtId="3" fontId="2" fillId="0" borderId="52" xfId="1" applyNumberFormat="1" applyFont="1" applyFill="1" applyBorder="1" applyAlignment="1">
      <alignment horizontal="right"/>
    </xf>
    <xf numFmtId="3" fontId="2" fillId="0" borderId="53" xfId="1" applyNumberFormat="1" applyFont="1" applyFill="1" applyBorder="1" applyAlignment="1">
      <alignment horizontal="right"/>
    </xf>
    <xf numFmtId="0" fontId="2" fillId="5" borderId="15" xfId="1" applyFont="1" applyFill="1" applyBorder="1" applyAlignment="1">
      <alignment horizontal="right"/>
    </xf>
    <xf numFmtId="0" fontId="0" fillId="5" borderId="20" xfId="0" applyFill="1" applyBorder="1"/>
    <xf numFmtId="3" fontId="2" fillId="5" borderId="32" xfId="1" applyNumberFormat="1" applyFont="1" applyFill="1" applyBorder="1" applyAlignment="1">
      <alignment horizontal="right"/>
    </xf>
    <xf numFmtId="3" fontId="2" fillId="5" borderId="37" xfId="1" applyNumberFormat="1" applyFont="1" applyFill="1" applyBorder="1" applyAlignment="1">
      <alignment horizontal="right"/>
    </xf>
    <xf numFmtId="0" fontId="2" fillId="5" borderId="14" xfId="1" applyFont="1" applyFill="1" applyBorder="1" applyAlignment="1">
      <alignment horizontal="right"/>
    </xf>
    <xf numFmtId="0" fontId="0" fillId="5" borderId="11" xfId="0" applyFill="1" applyBorder="1"/>
    <xf numFmtId="3" fontId="2" fillId="5" borderId="6" xfId="1" applyNumberFormat="1" applyFont="1" applyFill="1" applyBorder="1" applyAlignment="1">
      <alignment horizontal="right"/>
    </xf>
    <xf numFmtId="3" fontId="2" fillId="5" borderId="39" xfId="1" applyNumberFormat="1" applyFont="1" applyFill="1" applyBorder="1" applyAlignment="1">
      <alignment horizontal="right"/>
    </xf>
    <xf numFmtId="0" fontId="0" fillId="5" borderId="31" xfId="0" applyFill="1" applyBorder="1"/>
    <xf numFmtId="3" fontId="2" fillId="5" borderId="35" xfId="1" applyNumberFormat="1" applyFont="1" applyFill="1" applyBorder="1" applyAlignment="1">
      <alignment horizontal="right"/>
    </xf>
    <xf numFmtId="0" fontId="2" fillId="5" borderId="29" xfId="1" applyNumberFormat="1" applyFont="1" applyFill="1" applyBorder="1" applyAlignment="1">
      <alignment horizontal="right"/>
    </xf>
    <xf numFmtId="0" fontId="2" fillId="5" borderId="15" xfId="1" applyNumberFormat="1" applyFont="1" applyFill="1" applyBorder="1" applyAlignment="1">
      <alignment horizontal="right"/>
    </xf>
    <xf numFmtId="0" fontId="2" fillId="5" borderId="20" xfId="1" applyNumberFormat="1" applyFont="1" applyFill="1" applyBorder="1" applyAlignment="1">
      <alignment horizontal="right"/>
    </xf>
    <xf numFmtId="0" fontId="2" fillId="5" borderId="12" xfId="1" applyNumberFormat="1" applyFont="1" applyFill="1" applyBorder="1" applyAlignment="1">
      <alignment horizontal="right"/>
    </xf>
    <xf numFmtId="0" fontId="2" fillId="5" borderId="25" xfId="1" applyNumberFormat="1" applyFont="1" applyFill="1" applyBorder="1" applyAlignment="1">
      <alignment horizontal="right"/>
    </xf>
    <xf numFmtId="0" fontId="0" fillId="5" borderId="20" xfId="0" applyFill="1" applyBorder="1" applyAlignment="1">
      <alignment wrapText="1"/>
    </xf>
    <xf numFmtId="0" fontId="0" fillId="5" borderId="11" xfId="0" applyFill="1" applyBorder="1" applyAlignment="1">
      <alignment wrapText="1"/>
    </xf>
    <xf numFmtId="0" fontId="0" fillId="5" borderId="31" xfId="0" applyFill="1" applyBorder="1" applyAlignment="1">
      <alignment wrapText="1"/>
    </xf>
    <xf numFmtId="3" fontId="2" fillId="5" borderId="1" xfId="1" applyNumberFormat="1" applyFont="1" applyFill="1" applyBorder="1" applyAlignment="1">
      <alignment horizontal="right"/>
    </xf>
    <xf numFmtId="3" fontId="2" fillId="5" borderId="5" xfId="1" applyNumberFormat="1" applyFont="1" applyFill="1" applyBorder="1" applyAlignment="1">
      <alignment horizontal="right"/>
    </xf>
    <xf numFmtId="3" fontId="2" fillId="5" borderId="40" xfId="1" applyNumberFormat="1" applyFont="1" applyFill="1" applyBorder="1" applyAlignment="1">
      <alignment horizontal="right"/>
    </xf>
    <xf numFmtId="3" fontId="2" fillId="5" borderId="23" xfId="1" applyNumberFormat="1" applyFont="1" applyFill="1" applyBorder="1" applyAlignment="1">
      <alignment horizontal="right"/>
    </xf>
    <xf numFmtId="3" fontId="2" fillId="5" borderId="55" xfId="1" applyNumberFormat="1" applyFont="1" applyFill="1" applyBorder="1" applyAlignment="1">
      <alignment horizontal="right"/>
    </xf>
    <xf numFmtId="0" fontId="2" fillId="5" borderId="37" xfId="1" applyFont="1" applyFill="1" applyBorder="1" applyAlignment="1">
      <alignment horizontal="right"/>
    </xf>
    <xf numFmtId="0" fontId="0" fillId="5" borderId="1" xfId="0" applyFill="1" applyBorder="1" applyAlignment="1">
      <alignment wrapText="1"/>
    </xf>
    <xf numFmtId="0" fontId="2" fillId="5" borderId="32" xfId="1" applyNumberFormat="1" applyFont="1" applyFill="1" applyBorder="1" applyAlignment="1">
      <alignment horizontal="right"/>
    </xf>
    <xf numFmtId="0" fontId="2" fillId="5" borderId="37" xfId="1" applyNumberFormat="1" applyFont="1" applyFill="1" applyBorder="1" applyAlignment="1">
      <alignment horizontal="right"/>
    </xf>
    <xf numFmtId="0" fontId="2" fillId="5" borderId="39" xfId="1" applyFont="1" applyFill="1" applyBorder="1" applyAlignment="1">
      <alignment horizontal="right"/>
    </xf>
    <xf numFmtId="0" fontId="0" fillId="5" borderId="23" xfId="0" applyFill="1" applyBorder="1" applyAlignment="1">
      <alignment wrapText="1"/>
    </xf>
    <xf numFmtId="0" fontId="2" fillId="5" borderId="5" xfId="1" applyNumberFormat="1" applyFont="1" applyFill="1" applyBorder="1" applyAlignment="1">
      <alignment horizontal="right"/>
    </xf>
    <xf numFmtId="0" fontId="2" fillId="5" borderId="40" xfId="1" applyNumberFormat="1" applyFont="1" applyFill="1" applyBorder="1" applyAlignment="1">
      <alignment horizontal="right"/>
    </xf>
    <xf numFmtId="0" fontId="2" fillId="5" borderId="45" xfId="1" applyFont="1" applyFill="1" applyBorder="1" applyAlignment="1">
      <alignment horizontal="right"/>
    </xf>
    <xf numFmtId="0" fontId="2" fillId="5" borderId="48" xfId="1" applyNumberFormat="1" applyFont="1" applyFill="1" applyBorder="1" applyAlignment="1">
      <alignment horizontal="right"/>
    </xf>
    <xf numFmtId="0" fontId="17" fillId="0" borderId="0" xfId="1" applyFont="1" applyAlignment="1">
      <alignment wrapText="1"/>
    </xf>
    <xf numFmtId="0" fontId="13" fillId="0" borderId="0" xfId="0" applyFont="1" applyAlignment="1"/>
    <xf numFmtId="4" fontId="2" fillId="0" borderId="5" xfId="1" applyNumberFormat="1" applyFont="1" applyFill="1" applyBorder="1" applyAlignment="1">
      <alignment horizontal="right"/>
    </xf>
    <xf numFmtId="4" fontId="2" fillId="0" borderId="40" xfId="1" applyNumberFormat="1" applyFont="1" applyFill="1" applyBorder="1" applyAlignment="1">
      <alignment horizontal="right"/>
    </xf>
    <xf numFmtId="4" fontId="2" fillId="0" borderId="50" xfId="1" applyNumberFormat="1" applyFont="1" applyFill="1" applyBorder="1" applyAlignment="1">
      <alignment horizontal="right"/>
    </xf>
    <xf numFmtId="0" fontId="2" fillId="4" borderId="60" xfId="1" applyFont="1" applyFill="1" applyBorder="1"/>
    <xf numFmtId="0" fontId="2" fillId="4" borderId="50" xfId="1" applyFont="1" applyFill="1" applyBorder="1" applyAlignment="1">
      <alignment horizontal="right"/>
    </xf>
    <xf numFmtId="3" fontId="2" fillId="0" borderId="61" xfId="1" applyNumberFormat="1" applyFont="1" applyBorder="1" applyAlignment="1">
      <alignment horizontal="right"/>
    </xf>
    <xf numFmtId="3" fontId="21" fillId="0" borderId="61" xfId="1" applyNumberFormat="1" applyFont="1" applyBorder="1" applyAlignment="1">
      <alignment horizontal="right"/>
    </xf>
    <xf numFmtId="3" fontId="4" fillId="0" borderId="61" xfId="1" applyNumberFormat="1" applyFont="1" applyBorder="1" applyAlignment="1">
      <alignment horizontal="right"/>
    </xf>
    <xf numFmtId="3" fontId="2" fillId="4" borderId="23" xfId="1" applyNumberFormat="1" applyFont="1" applyFill="1" applyBorder="1" applyAlignment="1">
      <alignment horizontal="right"/>
    </xf>
    <xf numFmtId="4" fontId="2" fillId="0" borderId="11" xfId="1" applyNumberFormat="1" applyFont="1" applyFill="1" applyBorder="1" applyAlignment="1">
      <alignment horizontal="right" vertical="center" wrapText="1"/>
    </xf>
    <xf numFmtId="4" fontId="22" fillId="0" borderId="11" xfId="1" applyNumberFormat="1" applyFont="1" applyFill="1" applyBorder="1" applyAlignment="1">
      <alignment horizontal="right" vertical="center" wrapText="1"/>
    </xf>
    <xf numFmtId="4" fontId="2" fillId="0" borderId="63" xfId="1" applyNumberFormat="1" applyFont="1" applyFill="1" applyBorder="1" applyAlignment="1">
      <alignment horizontal="right" vertical="center" wrapText="1"/>
    </xf>
    <xf numFmtId="4" fontId="2" fillId="0" borderId="32" xfId="1" applyNumberFormat="1" applyFont="1" applyFill="1" applyBorder="1" applyAlignment="1">
      <alignment horizontal="right"/>
    </xf>
    <xf numFmtId="4" fontId="2" fillId="0" borderId="6" xfId="1" applyNumberFormat="1" applyFont="1" applyFill="1" applyBorder="1" applyAlignment="1">
      <alignment horizontal="right"/>
    </xf>
    <xf numFmtId="0" fontId="2" fillId="0" borderId="5" xfId="1" applyFont="1" applyBorder="1"/>
    <xf numFmtId="0" fontId="2" fillId="4" borderId="3" xfId="1" applyFont="1" applyFill="1" applyBorder="1"/>
    <xf numFmtId="0" fontId="2" fillId="4" borderId="40" xfId="1" applyFont="1" applyFill="1" applyBorder="1" applyAlignment="1">
      <alignment horizontal="right"/>
    </xf>
    <xf numFmtId="3" fontId="2" fillId="0" borderId="64" xfId="1" applyNumberFormat="1" applyFont="1" applyBorder="1" applyAlignment="1">
      <alignment horizontal="right"/>
    </xf>
    <xf numFmtId="4" fontId="2" fillId="0" borderId="12" xfId="1" applyNumberFormat="1" applyFont="1" applyFill="1" applyBorder="1" applyAlignment="1">
      <alignment horizontal="right" vertical="center" wrapText="1"/>
    </xf>
    <xf numFmtId="3" fontId="2" fillId="4" borderId="1" xfId="1" applyNumberFormat="1" applyFont="1" applyFill="1" applyBorder="1" applyAlignment="1">
      <alignment horizontal="right"/>
    </xf>
    <xf numFmtId="3" fontId="2" fillId="4" borderId="64" xfId="1" applyNumberFormat="1" applyFont="1" applyFill="1" applyBorder="1" applyAlignment="1">
      <alignment horizontal="right"/>
    </xf>
    <xf numFmtId="4" fontId="2" fillId="0" borderId="65" xfId="1" applyNumberFormat="1" applyFont="1" applyFill="1" applyBorder="1" applyAlignment="1">
      <alignment horizontal="right"/>
    </xf>
    <xf numFmtId="3" fontId="2" fillId="3" borderId="64" xfId="1" applyNumberFormat="1" applyFont="1" applyFill="1" applyBorder="1" applyAlignment="1"/>
    <xf numFmtId="3" fontId="2" fillId="0" borderId="12" xfId="1" applyNumberFormat="1" applyFont="1" applyFill="1" applyBorder="1"/>
    <xf numFmtId="0" fontId="2" fillId="0" borderId="35" xfId="1" applyFont="1" applyBorder="1"/>
    <xf numFmtId="3" fontId="4" fillId="0" borderId="66" xfId="1" applyNumberFormat="1" applyFont="1" applyBorder="1" applyAlignment="1">
      <alignment horizontal="right"/>
    </xf>
    <xf numFmtId="3" fontId="2" fillId="4" borderId="2" xfId="1" applyNumberFormat="1" applyFont="1" applyFill="1" applyBorder="1" applyAlignment="1">
      <alignment horizontal="right"/>
    </xf>
    <xf numFmtId="3" fontId="2" fillId="4" borderId="66" xfId="1" applyNumberFormat="1" applyFont="1" applyFill="1" applyBorder="1" applyAlignment="1">
      <alignment horizontal="right"/>
    </xf>
    <xf numFmtId="3" fontId="2" fillId="0" borderId="63" xfId="1" applyNumberFormat="1" applyFont="1" applyFill="1" applyBorder="1"/>
    <xf numFmtId="3" fontId="4" fillId="0" borderId="21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1" fontId="4" fillId="0" borderId="17" xfId="1" applyNumberFormat="1" applyFont="1" applyBorder="1" applyAlignment="1">
      <alignment horizontal="center"/>
    </xf>
    <xf numFmtId="1" fontId="4" fillId="0" borderId="7" xfId="1" applyNumberFormat="1" applyFont="1" applyBorder="1" applyAlignment="1">
      <alignment horizontal="center"/>
    </xf>
    <xf numFmtId="2" fontId="4" fillId="0" borderId="21" xfId="1" applyNumberFormat="1" applyFont="1" applyFill="1" applyBorder="1" applyAlignment="1">
      <alignment horizontal="center"/>
    </xf>
    <xf numFmtId="2" fontId="4" fillId="0" borderId="18" xfId="1" applyNumberFormat="1" applyFont="1" applyFill="1" applyBorder="1" applyAlignment="1">
      <alignment horizontal="center"/>
    </xf>
    <xf numFmtId="2" fontId="4" fillId="0" borderId="8" xfId="1" applyNumberFormat="1" applyFont="1" applyFill="1" applyBorder="1" applyAlignment="1">
      <alignment horizontal="center"/>
    </xf>
    <xf numFmtId="4" fontId="2" fillId="0" borderId="30" xfId="1" applyNumberFormat="1" applyFont="1" applyFill="1" applyBorder="1" applyAlignment="1">
      <alignment horizontal="right"/>
    </xf>
    <xf numFmtId="0" fontId="10" fillId="0" borderId="9" xfId="1" applyFont="1" applyBorder="1" applyAlignment="1">
      <alignment horizontal="center" vertical="center"/>
    </xf>
    <xf numFmtId="2" fontId="10" fillId="0" borderId="8" xfId="1" applyNumberFormat="1" applyFont="1" applyFill="1" applyBorder="1" applyAlignment="1">
      <alignment horizontal="center" vertical="center" wrapText="1"/>
    </xf>
    <xf numFmtId="4" fontId="2" fillId="0" borderId="38" xfId="1" applyNumberFormat="1" applyFont="1" applyFill="1" applyBorder="1" applyAlignment="1">
      <alignment horizontal="right"/>
    </xf>
    <xf numFmtId="4" fontId="2" fillId="0" borderId="67" xfId="1" applyNumberFormat="1" applyFont="1" applyFill="1" applyBorder="1" applyAlignment="1">
      <alignment horizontal="right"/>
    </xf>
    <xf numFmtId="4" fontId="2" fillId="0" borderId="29" xfId="1" applyNumberFormat="1" applyFont="1" applyFill="1" applyBorder="1" applyAlignment="1">
      <alignment horizontal="right"/>
    </xf>
    <xf numFmtId="4" fontId="2" fillId="0" borderId="43" xfId="1" applyNumberFormat="1" applyFont="1" applyFill="1" applyBorder="1" applyAlignment="1">
      <alignment horizontal="right"/>
    </xf>
    <xf numFmtId="4" fontId="2" fillId="0" borderId="45" xfId="1" applyNumberFormat="1" applyFont="1" applyFill="1" applyBorder="1" applyAlignment="1">
      <alignment horizontal="right"/>
    </xf>
    <xf numFmtId="4" fontId="2" fillId="0" borderId="41" xfId="1" applyNumberFormat="1" applyFont="1" applyFill="1" applyBorder="1" applyAlignment="1">
      <alignment horizontal="right"/>
    </xf>
    <xf numFmtId="4" fontId="2" fillId="0" borderId="68" xfId="1" applyNumberFormat="1" applyFont="1" applyFill="1" applyBorder="1" applyAlignment="1">
      <alignment horizontal="right"/>
    </xf>
    <xf numFmtId="4" fontId="2" fillId="0" borderId="20" xfId="1" applyNumberFormat="1" applyFont="1" applyFill="1" applyBorder="1" applyAlignment="1">
      <alignment horizontal="right" vertical="center" wrapText="1"/>
    </xf>
    <xf numFmtId="4" fontId="2" fillId="0" borderId="31" xfId="1" applyNumberFormat="1" applyFont="1" applyFill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top"/>
    </xf>
    <xf numFmtId="0" fontId="3" fillId="0" borderId="0" xfId="1" applyFont="1" applyAlignment="1">
      <alignment horizontal="right"/>
    </xf>
    <xf numFmtId="0" fontId="5" fillId="0" borderId="1" xfId="1" applyFont="1" applyBorder="1" applyAlignment="1">
      <alignment horizontal="center"/>
    </xf>
    <xf numFmtId="2" fontId="7" fillId="0" borderId="43" xfId="1" applyNumberFormat="1" applyFont="1" applyBorder="1" applyAlignment="1">
      <alignment horizontal="center" vertical="center" wrapText="1"/>
    </xf>
    <xf numFmtId="2" fontId="7" fillId="0" borderId="45" xfId="1" applyNumberFormat="1" applyFont="1" applyBorder="1" applyAlignment="1">
      <alignment horizontal="center" vertical="center" wrapText="1"/>
    </xf>
    <xf numFmtId="2" fontId="7" fillId="0" borderId="58" xfId="1" applyNumberFormat="1" applyFont="1" applyFill="1" applyBorder="1" applyAlignment="1">
      <alignment horizontal="center" vertical="center" wrapText="1"/>
    </xf>
    <xf numFmtId="2" fontId="7" fillId="0" borderId="45" xfId="1" applyNumberFormat="1" applyFont="1" applyFill="1" applyBorder="1" applyAlignment="1">
      <alignment horizontal="center" vertical="center" wrapText="1"/>
    </xf>
    <xf numFmtId="0" fontId="10" fillId="0" borderId="21" xfId="1" applyFont="1" applyBorder="1" applyAlignment="1">
      <alignment horizontal="right" vertical="center"/>
    </xf>
    <xf numFmtId="0" fontId="10" fillId="0" borderId="4" xfId="1" applyFont="1" applyBorder="1" applyAlignment="1">
      <alignment horizontal="right" vertical="center"/>
    </xf>
    <xf numFmtId="0" fontId="10" fillId="0" borderId="22" xfId="1" applyFont="1" applyBorder="1" applyAlignment="1">
      <alignment horizontal="right" vertical="center"/>
    </xf>
    <xf numFmtId="0" fontId="5" fillId="0" borderId="0" xfId="1" applyFont="1" applyAlignment="1"/>
    <xf numFmtId="0" fontId="4" fillId="0" borderId="9" xfId="1" applyFont="1" applyBorder="1" applyAlignment="1">
      <alignment horizontal="right" vertical="center"/>
    </xf>
    <xf numFmtId="0" fontId="4" fillId="0" borderId="18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2" fontId="2" fillId="0" borderId="2" xfId="1" applyNumberFormat="1" applyFont="1" applyFill="1" applyBorder="1" applyAlignment="1">
      <alignment horizontal="center" vertical="top"/>
    </xf>
    <xf numFmtId="0" fontId="17" fillId="0" borderId="0" xfId="1" applyFont="1" applyAlignment="1">
      <alignment horizontal="left" wrapText="1"/>
    </xf>
    <xf numFmtId="0" fontId="2" fillId="0" borderId="1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0" fontId="25" fillId="0" borderId="0" xfId="1" applyFont="1" applyAlignment="1">
      <alignment horizontal="center"/>
    </xf>
    <xf numFmtId="0" fontId="17" fillId="0" borderId="0" xfId="1" applyFont="1" applyFill="1" applyAlignment="1">
      <alignment horizontal="left" wrapText="1"/>
    </xf>
    <xf numFmtId="0" fontId="4" fillId="0" borderId="21" xfId="1" applyFont="1" applyBorder="1" applyAlignment="1">
      <alignment horizontal="right"/>
    </xf>
    <xf numFmtId="0" fontId="11" fillId="0" borderId="4" xfId="1" applyFont="1" applyBorder="1" applyAlignment="1">
      <alignment horizontal="right"/>
    </xf>
    <xf numFmtId="0" fontId="11" fillId="0" borderId="54" xfId="1" applyFont="1" applyBorder="1" applyAlignment="1">
      <alignment horizontal="right"/>
    </xf>
    <xf numFmtId="0" fontId="10" fillId="0" borderId="48" xfId="1" applyFont="1" applyBorder="1" applyAlignment="1">
      <alignment horizontal="right" vertical="center"/>
    </xf>
    <xf numFmtId="0" fontId="1" fillId="0" borderId="49" xfId="1" applyBorder="1" applyAlignment="1"/>
    <xf numFmtId="0" fontId="1" fillId="0" borderId="27" xfId="1" applyBorder="1" applyAlignment="1"/>
    <xf numFmtId="0" fontId="1" fillId="0" borderId="22" xfId="1" applyBorder="1" applyAlignment="1"/>
    <xf numFmtId="0" fontId="1" fillId="0" borderId="0" xfId="1" applyAlignment="1"/>
    <xf numFmtId="0" fontId="7" fillId="0" borderId="37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11" fillId="0" borderId="28" xfId="1" applyFont="1" applyBorder="1" applyAlignment="1">
      <alignment horizontal="right"/>
    </xf>
    <xf numFmtId="0" fontId="1" fillId="0" borderId="4" xfId="1" applyBorder="1" applyAlignment="1"/>
    <xf numFmtId="0" fontId="11" fillId="0" borderId="22" xfId="1" applyFont="1" applyBorder="1" applyAlignment="1">
      <alignment horizontal="right"/>
    </xf>
    <xf numFmtId="0" fontId="4" fillId="0" borderId="4" xfId="1" applyFont="1" applyBorder="1" applyAlignment="1">
      <alignment horizontal="right"/>
    </xf>
    <xf numFmtId="0" fontId="4" fillId="0" borderId="54" xfId="1" applyFont="1" applyBorder="1" applyAlignment="1">
      <alignment horizontal="right"/>
    </xf>
    <xf numFmtId="0" fontId="2" fillId="0" borderId="49" xfId="1" applyFont="1" applyBorder="1" applyAlignment="1"/>
    <xf numFmtId="0" fontId="2" fillId="0" borderId="27" xfId="1" applyFont="1" applyBorder="1" applyAlignment="1"/>
    <xf numFmtId="0" fontId="2" fillId="0" borderId="22" xfId="1" applyFont="1" applyBorder="1" applyAlignment="1"/>
    <xf numFmtId="0" fontId="24" fillId="0" borderId="35" xfId="1" applyFont="1" applyFill="1" applyBorder="1" applyAlignment="1" applyProtection="1">
      <alignment horizontal="left" vertical="center" wrapText="1"/>
      <protection locked="0"/>
    </xf>
    <xf numFmtId="0" fontId="24" fillId="0" borderId="60" xfId="1" applyFont="1" applyFill="1" applyBorder="1" applyAlignment="1" applyProtection="1">
      <alignment horizontal="left" vertical="center" wrapText="1"/>
      <protection locked="0"/>
    </xf>
    <xf numFmtId="0" fontId="24" fillId="0" borderId="6" xfId="1" applyFont="1" applyFill="1" applyBorder="1" applyAlignment="1" applyProtection="1">
      <alignment horizontal="left" wrapText="1"/>
      <protection locked="0"/>
    </xf>
    <xf numFmtId="0" fontId="24" fillId="0" borderId="13" xfId="1" applyFont="1" applyFill="1" applyBorder="1" applyAlignment="1" applyProtection="1">
      <alignment horizontal="left" wrapText="1"/>
      <protection locked="0"/>
    </xf>
    <xf numFmtId="0" fontId="24" fillId="0" borderId="6" xfId="1" applyFont="1" applyFill="1" applyBorder="1" applyAlignment="1" applyProtection="1">
      <alignment horizontal="left" vertical="top" wrapText="1"/>
      <protection locked="0"/>
    </xf>
    <xf numFmtId="0" fontId="24" fillId="0" borderId="13" xfId="1" applyFont="1" applyFill="1" applyBorder="1" applyAlignment="1" applyProtection="1">
      <alignment horizontal="left" vertical="top" wrapText="1"/>
      <protection locked="0"/>
    </xf>
    <xf numFmtId="0" fontId="24" fillId="0" borderId="5" xfId="1" applyFont="1" applyFill="1" applyBorder="1" applyAlignment="1" applyProtection="1">
      <alignment horizontal="left" vertical="top" wrapText="1"/>
      <protection locked="0"/>
    </xf>
    <xf numFmtId="0" fontId="24" fillId="0" borderId="3" xfId="1" applyFont="1" applyFill="1" applyBorder="1" applyAlignment="1" applyProtection="1">
      <alignment horizontal="left" vertical="top" wrapText="1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left" vertical="top"/>
      <protection locked="0"/>
    </xf>
    <xf numFmtId="0" fontId="2" fillId="0" borderId="2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28" fillId="0" borderId="0" xfId="1" applyFont="1" applyFill="1" applyAlignment="1">
      <alignment horizontal="right"/>
    </xf>
    <xf numFmtId="0" fontId="13" fillId="0" borderId="0" xfId="1" applyFont="1" applyFill="1"/>
    <xf numFmtId="0" fontId="27" fillId="0" borderId="0" xfId="0" applyFont="1" applyFill="1"/>
    <xf numFmtId="0" fontId="29" fillId="0" borderId="0" xfId="1" applyFont="1" applyFill="1" applyBorder="1"/>
    <xf numFmtId="0" fontId="30" fillId="0" borderId="37" xfId="1" applyFont="1" applyFill="1" applyBorder="1" applyAlignment="1">
      <alignment horizontal="center" vertical="center" wrapText="1"/>
    </xf>
    <xf numFmtId="0" fontId="30" fillId="0" borderId="50" xfId="1" applyFont="1" applyFill="1" applyBorder="1" applyAlignment="1">
      <alignment horizontal="center" vertical="center" wrapText="1"/>
    </xf>
    <xf numFmtId="0" fontId="5" fillId="0" borderId="0" xfId="1" applyFont="1" applyFill="1" applyAlignment="1"/>
    <xf numFmtId="0" fontId="28" fillId="0" borderId="0" xfId="1" applyNumberFormat="1" applyFont="1" applyFill="1" applyAlignment="1">
      <alignment horizontal="left"/>
    </xf>
    <xf numFmtId="0" fontId="13" fillId="0" borderId="1" xfId="1" applyFont="1" applyFill="1" applyBorder="1" applyAlignment="1">
      <alignment horizontal="center"/>
    </xf>
    <xf numFmtId="0" fontId="1" fillId="0" borderId="0" xfId="1" applyFill="1"/>
    <xf numFmtId="0" fontId="13" fillId="0" borderId="2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NumberFormat="1" applyFont="1" applyFill="1" applyBorder="1" applyAlignment="1"/>
    <xf numFmtId="0" fontId="13" fillId="0" borderId="2" xfId="1" applyFont="1" applyFill="1" applyBorder="1" applyAlignment="1">
      <alignment horizontal="center"/>
    </xf>
    <xf numFmtId="0" fontId="27" fillId="0" borderId="0" xfId="1" applyFont="1" applyFill="1"/>
    <xf numFmtId="2" fontId="13" fillId="0" borderId="0" xfId="1" applyNumberFormat="1" applyFont="1" applyFill="1" applyBorder="1"/>
    <xf numFmtId="0" fontId="7" fillId="0" borderId="32" xfId="1" applyFont="1" applyFill="1" applyBorder="1" applyAlignment="1">
      <alignment horizontal="center" vertical="center" wrapText="1"/>
    </xf>
    <xf numFmtId="0" fontId="30" fillId="0" borderId="51" xfId="1" applyNumberFormat="1" applyFont="1" applyFill="1" applyBorder="1" applyAlignment="1">
      <alignment horizontal="center" vertical="center" wrapText="1"/>
    </xf>
    <xf numFmtId="0" fontId="30" fillId="0" borderId="32" xfId="1" applyFont="1" applyFill="1" applyBorder="1" applyAlignment="1">
      <alignment horizontal="center" vertical="center" wrapText="1"/>
    </xf>
    <xf numFmtId="2" fontId="30" fillId="0" borderId="37" xfId="1" applyNumberFormat="1" applyFont="1" applyFill="1" applyBorder="1" applyAlignment="1">
      <alignment horizontal="center" vertical="center" wrapText="1"/>
    </xf>
    <xf numFmtId="2" fontId="30" fillId="0" borderId="46" xfId="1" applyNumberFormat="1" applyFont="1" applyFill="1" applyBorder="1" applyAlignment="1">
      <alignment horizontal="center" vertical="center" wrapText="1"/>
    </xf>
    <xf numFmtId="2" fontId="30" fillId="0" borderId="26" xfId="1" applyNumberFormat="1" applyFont="1" applyFill="1" applyBorder="1" applyAlignment="1">
      <alignment horizontal="center" vertical="center" wrapText="1"/>
    </xf>
    <xf numFmtId="2" fontId="7" fillId="0" borderId="26" xfId="1" applyNumberFormat="1" applyFont="1" applyFill="1" applyBorder="1" applyAlignment="1">
      <alignment horizontal="center" vertical="center" wrapText="1"/>
    </xf>
    <xf numFmtId="0" fontId="7" fillId="0" borderId="35" xfId="1" applyFont="1" applyFill="1" applyBorder="1" applyAlignment="1">
      <alignment horizontal="center" vertical="center" wrapText="1"/>
    </xf>
    <xf numFmtId="0" fontId="30" fillId="0" borderId="24" xfId="1" applyNumberFormat="1" applyFont="1" applyFill="1" applyBorder="1" applyAlignment="1">
      <alignment horizontal="center" vertical="center" wrapText="1"/>
    </xf>
    <xf numFmtId="0" fontId="30" fillId="0" borderId="35" xfId="1" applyFont="1" applyFill="1" applyBorder="1" applyAlignment="1">
      <alignment horizontal="center" vertical="center" wrapText="1"/>
    </xf>
    <xf numFmtId="2" fontId="30" fillId="0" borderId="50" xfId="1" applyNumberFormat="1" applyFont="1" applyFill="1" applyBorder="1" applyAlignment="1">
      <alignment horizontal="center" vertical="center" wrapText="1"/>
    </xf>
    <xf numFmtId="2" fontId="30" fillId="0" borderId="47" xfId="1" applyNumberFormat="1" applyFont="1" applyFill="1" applyBorder="1" applyAlignment="1">
      <alignment horizontal="center" vertical="center" wrapText="1"/>
    </xf>
    <xf numFmtId="2" fontId="30" fillId="0" borderId="25" xfId="1" applyNumberFormat="1" applyFont="1" applyFill="1" applyBorder="1" applyAlignment="1">
      <alignment horizontal="center" vertical="center" wrapText="1"/>
    </xf>
    <xf numFmtId="2" fontId="7" fillId="0" borderId="25" xfId="1" applyNumberFormat="1" applyFont="1" applyFill="1" applyBorder="1" applyAlignment="1">
      <alignment horizontal="center" vertical="center" wrapText="1"/>
    </xf>
    <xf numFmtId="0" fontId="13" fillId="6" borderId="0" xfId="1" applyFont="1" applyFill="1"/>
    <xf numFmtId="0" fontId="2" fillId="6" borderId="0" xfId="1" applyFont="1" applyFill="1"/>
    <xf numFmtId="0" fontId="27" fillId="6" borderId="0" xfId="1" applyFont="1" applyFill="1"/>
    <xf numFmtId="0" fontId="1" fillId="6" borderId="0" xfId="1" applyFill="1"/>
    <xf numFmtId="0" fontId="2" fillId="0" borderId="1" xfId="1" applyFont="1" applyFill="1" applyBorder="1" applyAlignment="1">
      <alignment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Font="1" applyFill="1" applyBorder="1" applyAlignment="1">
      <alignment horizontal="center" vertical="top"/>
    </xf>
    <xf numFmtId="0" fontId="25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right"/>
    </xf>
    <xf numFmtId="0" fontId="1" fillId="0" borderId="0" xfId="1" applyFill="1" applyAlignment="1"/>
    <xf numFmtId="0" fontId="3" fillId="0" borderId="1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5" fillId="0" borderId="0" xfId="1" applyNumberFormat="1" applyFont="1" applyFill="1" applyAlignment="1"/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NumberFormat="1" applyFont="1" applyFill="1" applyBorder="1" applyAlignment="1"/>
    <xf numFmtId="0" fontId="2" fillId="0" borderId="2" xfId="1" applyFont="1" applyFill="1" applyBorder="1" applyAlignment="1">
      <alignment horizontal="center"/>
    </xf>
    <xf numFmtId="2" fontId="2" fillId="0" borderId="0" xfId="1" applyNumberFormat="1" applyFont="1" applyFill="1" applyBorder="1"/>
    <xf numFmtId="0" fontId="7" fillId="0" borderId="56" xfId="1" applyFont="1" applyFill="1" applyBorder="1" applyAlignment="1">
      <alignment horizontal="center" vertical="center" wrapText="1"/>
    </xf>
    <xf numFmtId="0" fontId="7" fillId="0" borderId="18" xfId="1" applyNumberFormat="1" applyFont="1" applyFill="1" applyBorder="1" applyAlignment="1">
      <alignment horizontal="center" vertical="center" wrapText="1"/>
    </xf>
    <xf numFmtId="2" fontId="7" fillId="0" borderId="57" xfId="1" applyNumberFormat="1" applyFont="1" applyFill="1" applyBorder="1" applyAlignment="1">
      <alignment horizontal="center" vertical="center" wrapText="1"/>
    </xf>
    <xf numFmtId="2" fontId="7" fillId="0" borderId="8" xfId="1" applyNumberFormat="1" applyFont="1" applyFill="1" applyBorder="1" applyAlignment="1">
      <alignment horizontal="center" vertical="center" wrapText="1"/>
    </xf>
    <xf numFmtId="0" fontId="28" fillId="0" borderId="0" xfId="1" applyFont="1" applyFill="1" applyAlignment="1"/>
    <xf numFmtId="0" fontId="28" fillId="0" borderId="0" xfId="1" applyNumberFormat="1" applyFont="1" applyFill="1" applyAlignment="1"/>
    <xf numFmtId="0" fontId="30" fillId="0" borderId="56" xfId="1" applyFont="1" applyFill="1" applyBorder="1" applyAlignment="1">
      <alignment horizontal="center" vertical="center" wrapText="1"/>
    </xf>
    <xf numFmtId="0" fontId="30" fillId="0" borderId="57" xfId="1" applyFont="1" applyFill="1" applyBorder="1" applyAlignment="1">
      <alignment horizontal="center" vertical="center" wrapText="1"/>
    </xf>
    <xf numFmtId="0" fontId="30" fillId="0" borderId="18" xfId="1" applyNumberFormat="1" applyFont="1" applyFill="1" applyBorder="1" applyAlignment="1">
      <alignment horizontal="center" vertical="center" wrapText="1"/>
    </xf>
    <xf numFmtId="2" fontId="30" fillId="0" borderId="57" xfId="1" applyNumberFormat="1" applyFont="1" applyFill="1" applyBorder="1" applyAlignment="1">
      <alignment horizontal="center" vertical="center" wrapText="1"/>
    </xf>
    <xf numFmtId="2" fontId="30" fillId="0" borderId="8" xfId="1" applyNumberFormat="1" applyFont="1" applyFill="1" applyBorder="1" applyAlignment="1">
      <alignment horizontal="center" vertical="center" wrapText="1"/>
    </xf>
    <xf numFmtId="2" fontId="30" fillId="0" borderId="7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wrapText="1"/>
    </xf>
    <xf numFmtId="49" fontId="5" fillId="0" borderId="1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top"/>
    </xf>
    <xf numFmtId="0" fontId="2" fillId="0" borderId="0" xfId="1" applyFont="1" applyFill="1" applyBorder="1" applyAlignment="1">
      <alignment vertical="top"/>
    </xf>
    <xf numFmtId="0" fontId="25" fillId="0" borderId="0" xfId="1" applyFont="1" applyFill="1" applyAlignment="1">
      <alignment horizontal="right"/>
    </xf>
    <xf numFmtId="0" fontId="3" fillId="0" borderId="0" xfId="1" applyFont="1" applyFill="1" applyAlignment="1"/>
    <xf numFmtId="0" fontId="3" fillId="0" borderId="0" xfId="1" applyFont="1" applyFill="1" applyBorder="1" applyAlignment="1">
      <alignment horizontal="center"/>
    </xf>
    <xf numFmtId="0" fontId="3" fillId="0" borderId="1" xfId="1" applyFont="1" applyFill="1" applyBorder="1" applyAlignment="1"/>
    <xf numFmtId="0" fontId="2" fillId="0" borderId="0" xfId="1" applyFont="1" applyFill="1" applyBorder="1" applyAlignment="1"/>
    <xf numFmtId="0" fontId="2" fillId="0" borderId="2" xfId="1" applyFont="1" applyFill="1" applyBorder="1" applyAlignment="1"/>
    <xf numFmtId="0" fontId="7" fillId="0" borderId="27" xfId="1" applyFont="1" applyFill="1" applyBorder="1" applyAlignment="1">
      <alignment horizontal="center" vertical="center" wrapText="1"/>
    </xf>
    <xf numFmtId="3" fontId="7" fillId="0" borderId="32" xfId="1" applyNumberFormat="1" applyFont="1" applyFill="1" applyBorder="1" applyAlignment="1">
      <alignment horizontal="center" vertical="center"/>
    </xf>
    <xf numFmtId="3" fontId="7" fillId="0" borderId="33" xfId="1" applyNumberFormat="1" applyFont="1" applyFill="1" applyBorder="1" applyAlignment="1">
      <alignment horizontal="center" vertical="center"/>
    </xf>
    <xf numFmtId="3" fontId="7" fillId="0" borderId="34" xfId="1" applyNumberFormat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 wrapText="1"/>
    </xf>
    <xf numFmtId="2" fontId="7" fillId="0" borderId="32" xfId="1" applyNumberFormat="1" applyFont="1" applyFill="1" applyBorder="1" applyAlignment="1">
      <alignment horizontal="center" vertical="center" wrapText="1"/>
    </xf>
    <xf numFmtId="2" fontId="7" fillId="0" borderId="37" xfId="1" applyNumberFormat="1" applyFont="1" applyFill="1" applyBorder="1" applyAlignment="1">
      <alignment horizontal="center" vertical="center" wrapText="1"/>
    </xf>
    <xf numFmtId="2" fontId="7" fillId="0" borderId="38" xfId="1" applyNumberFormat="1" applyFont="1" applyFill="1" applyBorder="1" applyAlignment="1">
      <alignment horizontal="center" vertical="center" wrapText="1"/>
    </xf>
    <xf numFmtId="2" fontId="7" fillId="0" borderId="34" xfId="1" applyNumberFormat="1" applyFont="1" applyFill="1" applyBorder="1" applyAlignment="1">
      <alignment horizontal="center" vertical="center" wrapText="1"/>
    </xf>
    <xf numFmtId="2" fontId="7" fillId="0" borderId="20" xfId="1" applyNumberFormat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39" xfId="1" applyFont="1" applyFill="1" applyBorder="1" applyAlignment="1">
      <alignment horizontal="center" vertical="center" wrapText="1"/>
    </xf>
    <xf numFmtId="3" fontId="7" fillId="0" borderId="14" xfId="1" applyNumberFormat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2" fontId="7" fillId="0" borderId="6" xfId="1" applyNumberFormat="1" applyFont="1" applyFill="1" applyBorder="1" applyAlignment="1">
      <alignment horizontal="center" vertical="center" wrapText="1"/>
    </xf>
    <xf numFmtId="2" fontId="7" fillId="0" borderId="39" xfId="1" applyNumberFormat="1" applyFont="1" applyFill="1" applyBorder="1" applyAlignment="1">
      <alignment horizontal="center" vertical="center" wrapText="1"/>
    </xf>
    <xf numFmtId="2" fontId="7" fillId="0" borderId="30" xfId="1" applyNumberFormat="1" applyFont="1" applyFill="1" applyBorder="1" applyAlignment="1">
      <alignment horizontal="center" vertical="center" wrapText="1"/>
    </xf>
    <xf numFmtId="2" fontId="7" fillId="0" borderId="14" xfId="1" applyNumberFormat="1" applyFont="1" applyFill="1" applyBorder="1" applyAlignment="1">
      <alignment horizontal="center" vertical="center" wrapText="1"/>
    </xf>
    <xf numFmtId="2" fontId="7" fillId="0" borderId="11" xfId="1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1" xfId="1" applyFont="1" applyFill="1" applyBorder="1" applyAlignment="1">
      <alignment horizontal="center" vertical="top"/>
    </xf>
    <xf numFmtId="0" fontId="20" fillId="6" borderId="0" xfId="1" applyFont="1" applyFill="1" applyAlignment="1">
      <alignment horizontal="center"/>
    </xf>
    <xf numFmtId="0" fontId="20" fillId="6" borderId="24" xfId="1" applyFont="1" applyFill="1" applyBorder="1" applyAlignment="1">
      <alignment horizontal="center"/>
    </xf>
    <xf numFmtId="0" fontId="1" fillId="0" borderId="0" xfId="1" applyFont="1" applyFill="1"/>
    <xf numFmtId="0" fontId="2" fillId="0" borderId="0" xfId="1" applyFont="1" applyFill="1" applyAlignment="1"/>
    <xf numFmtId="0" fontId="13" fillId="0" borderId="0" xfId="0" applyFont="1" applyFill="1"/>
    <xf numFmtId="0" fontId="5" fillId="0" borderId="0" xfId="1" applyNumberFormat="1" applyFont="1" applyFill="1" applyAlignment="1">
      <alignment horizontal="left"/>
    </xf>
    <xf numFmtId="2" fontId="7" fillId="0" borderId="18" xfId="1" applyNumberFormat="1" applyFont="1" applyFill="1" applyBorder="1" applyAlignment="1">
      <alignment horizontal="center" vertical="center" wrapText="1"/>
    </xf>
    <xf numFmtId="0" fontId="1" fillId="6" borderId="0" xfId="1" applyFont="1" applyFill="1"/>
    <xf numFmtId="0" fontId="3" fillId="0" borderId="0" xfId="1" applyFont="1" applyFill="1" applyBorder="1" applyAlignment="1"/>
    <xf numFmtId="2" fontId="2" fillId="0" borderId="0" xfId="1" applyNumberFormat="1" applyFont="1" applyFill="1" applyBorder="1" applyAlignment="1"/>
    <xf numFmtId="0" fontId="17" fillId="0" borderId="0" xfId="1" applyFont="1" applyFill="1" applyAlignment="1">
      <alignment horizontal="left" vertical="top" wrapText="1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wrapText="1"/>
      <protection locked="0"/>
    </xf>
    <xf numFmtId="0" fontId="5" fillId="0" borderId="0" xfId="1" applyFont="1" applyFill="1" applyAlignment="1" applyProtection="1">
      <protection locked="0"/>
    </xf>
    <xf numFmtId="0" fontId="5" fillId="0" borderId="0" xfId="1" applyFont="1" applyFill="1" applyAlignment="1" applyProtection="1">
      <protection locked="0"/>
    </xf>
    <xf numFmtId="0" fontId="3" fillId="0" borderId="1" xfId="1" applyFont="1" applyFill="1" applyBorder="1" applyAlignment="1" applyProtection="1">
      <protection locked="0"/>
    </xf>
    <xf numFmtId="0" fontId="6" fillId="0" borderId="23" xfId="1" applyFont="1" applyFill="1" applyBorder="1" applyAlignment="1" applyProtection="1">
      <protection locked="0"/>
    </xf>
    <xf numFmtId="0" fontId="5" fillId="0" borderId="0" xfId="1" applyFont="1" applyFill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center"/>
      <protection locked="0"/>
    </xf>
    <xf numFmtId="0" fontId="6" fillId="0" borderId="2" xfId="1" applyFont="1" applyFill="1" applyBorder="1" applyAlignment="1" applyProtection="1">
      <protection locked="0"/>
    </xf>
    <xf numFmtId="0" fontId="7" fillId="0" borderId="21" xfId="1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top" wrapText="1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Fill="1" applyBorder="1" applyAlignment="1" applyProtection="1">
      <alignment horizontal="center" vertical="center" wrapText="1"/>
      <protection locked="0"/>
    </xf>
    <xf numFmtId="0" fontId="7" fillId="0" borderId="60" xfId="1" applyFont="1" applyFill="1" applyBorder="1" applyAlignment="1" applyProtection="1">
      <alignment horizontal="center" vertical="center" wrapText="1"/>
      <protection locked="0"/>
    </xf>
    <xf numFmtId="0" fontId="24" fillId="0" borderId="21" xfId="1" applyFont="1" applyFill="1" applyBorder="1" applyAlignment="1" applyProtection="1">
      <alignment horizontal="right" vertical="center" wrapText="1"/>
      <protection locked="0"/>
    </xf>
    <xf numFmtId="0" fontId="24" fillId="0" borderId="4" xfId="1" applyFont="1" applyFill="1" applyBorder="1" applyAlignment="1" applyProtection="1">
      <alignment horizontal="right" vertical="center" wrapText="1"/>
      <protection locked="0"/>
    </xf>
    <xf numFmtId="2" fontId="24" fillId="0" borderId="22" xfId="1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horizontal="left" vertical="center"/>
    </xf>
    <xf numFmtId="0" fontId="9" fillId="0" borderId="0" xfId="1" applyFont="1" applyFill="1" applyBorder="1" applyAlignment="1" applyProtection="1">
      <alignment horizontal="left" wrapText="1"/>
      <protection locked="0"/>
    </xf>
    <xf numFmtId="0" fontId="2" fillId="0" borderId="0" xfId="1" applyNumberFormat="1" applyFont="1" applyFill="1" applyBorder="1" applyAlignment="1">
      <alignment horizontal="right"/>
    </xf>
    <xf numFmtId="2" fontId="7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Protection="1">
      <protection locked="0"/>
    </xf>
    <xf numFmtId="0" fontId="5" fillId="0" borderId="1" xfId="1" applyFon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6">
    <dxf>
      <font>
        <color theme="0"/>
      </font>
      <numFmt numFmtId="2" formatCode="0.0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2" formatCode="0.00"/>
    </dxf>
    <dxf>
      <font>
        <color theme="0"/>
      </font>
    </dxf>
  </dxfs>
  <tableStyles count="0" defaultTableStyle="TableStyleMedium9" defaultPivotStyle="PivotStyleLight16"/>
  <colors>
    <mruColors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133350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4"/>
  <sheetViews>
    <sheetView tabSelected="1" zoomScaleNormal="100" zoomScalePageLayoutView="80" workbookViewId="0">
      <selection activeCell="A7" sqref="A7:O7"/>
    </sheetView>
  </sheetViews>
  <sheetFormatPr defaultRowHeight="12.5" x14ac:dyDescent="0.25"/>
  <cols>
    <col min="1" max="1" width="10.6328125" customWidth="1"/>
    <col min="2" max="2" width="15.81640625" customWidth="1"/>
    <col min="3" max="3" width="18.1796875" customWidth="1"/>
    <col min="5" max="5" width="10.90625" customWidth="1"/>
    <col min="7" max="7" width="13.54296875" customWidth="1"/>
    <col min="8" max="8" width="10.81640625" customWidth="1"/>
    <col min="9" max="9" width="11.1796875" customWidth="1"/>
    <col min="10" max="10" width="10" customWidth="1"/>
    <col min="11" max="11" width="10.81640625" style="49" customWidth="1"/>
    <col min="12" max="12" width="11" style="49" customWidth="1"/>
    <col min="14" max="14" width="12.453125" customWidth="1"/>
  </cols>
  <sheetData>
    <row r="1" spans="1:17" ht="30" customHeight="1" x14ac:dyDescent="0.35">
      <c r="A1" s="342" t="s">
        <v>125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0"/>
      <c r="Q1" s="30"/>
    </row>
    <row r="2" spans="1:17" ht="30.75" customHeight="1" x14ac:dyDescent="0.35">
      <c r="A2" s="342" t="s">
        <v>126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68"/>
      <c r="Q2" s="68"/>
    </row>
    <row r="3" spans="1:17" ht="15.75" customHeight="1" x14ac:dyDescent="0.35">
      <c r="A3" s="342" t="s">
        <v>60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69"/>
      <c r="Q3" s="69"/>
    </row>
    <row r="4" spans="1:17" ht="15.5" customHeight="1" x14ac:dyDescent="0.35">
      <c r="A4" s="342" t="s">
        <v>127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69"/>
      <c r="Q4" s="69"/>
    </row>
    <row r="5" spans="1:17" ht="30.75" customHeight="1" x14ac:dyDescent="0.35">
      <c r="A5" s="342" t="s">
        <v>128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0"/>
      <c r="Q5" s="30"/>
    </row>
    <row r="6" spans="1:17" ht="31.5" customHeight="1" x14ac:dyDescent="0.35">
      <c r="A6" s="342" t="s">
        <v>129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0"/>
      <c r="Q6" s="30"/>
    </row>
    <row r="7" spans="1:17" ht="15.75" customHeight="1" x14ac:dyDescent="0.35">
      <c r="A7" s="342" t="s">
        <v>61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30"/>
      <c r="Q7" s="30"/>
    </row>
    <row r="8" spans="1:17" ht="15.75" customHeight="1" x14ac:dyDescent="0.35">
      <c r="A8" s="342" t="s">
        <v>89</v>
      </c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0"/>
      <c r="Q8" s="30"/>
    </row>
    <row r="9" spans="1:17" ht="15.5" x14ac:dyDescent="0.3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30"/>
      <c r="Q9" s="30"/>
    </row>
    <row r="10" spans="1:17" ht="15.5" x14ac:dyDescent="0.3">
      <c r="A10" s="343"/>
      <c r="B10" s="343"/>
      <c r="C10" s="343"/>
      <c r="D10" s="343"/>
      <c r="E10" s="343"/>
      <c r="F10" s="344"/>
      <c r="G10" s="344"/>
      <c r="H10" s="344"/>
      <c r="I10" s="345"/>
      <c r="J10" s="345"/>
      <c r="K10" s="345"/>
      <c r="L10" s="345"/>
      <c r="M10" s="345"/>
      <c r="N10" s="345"/>
      <c r="O10" s="346"/>
      <c r="P10" s="4"/>
      <c r="Q10" s="4"/>
    </row>
    <row r="11" spans="1:17" ht="13" x14ac:dyDescent="0.3">
      <c r="A11" s="347" t="s">
        <v>0</v>
      </c>
      <c r="B11" s="347"/>
      <c r="C11" s="347"/>
      <c r="D11" s="347"/>
      <c r="E11" s="347"/>
      <c r="F11" s="9"/>
      <c r="G11" s="9"/>
      <c r="H11" s="9"/>
      <c r="I11" s="347" t="s">
        <v>1</v>
      </c>
      <c r="J11" s="347"/>
      <c r="K11" s="347"/>
      <c r="L11" s="347"/>
      <c r="M11" s="347"/>
      <c r="N11" s="347"/>
      <c r="O11" s="348"/>
      <c r="P11" s="4"/>
      <c r="Q11" s="4"/>
    </row>
    <row r="12" spans="1:17" ht="17.5" x14ac:dyDescent="0.35">
      <c r="A12" s="349" t="s">
        <v>96</v>
      </c>
      <c r="B12" s="349"/>
      <c r="C12" s="349"/>
      <c r="D12" s="349"/>
      <c r="E12" s="349"/>
      <c r="F12" s="349"/>
      <c r="G12" s="349"/>
      <c r="H12" s="349"/>
      <c r="I12" s="350"/>
      <c r="J12" s="351"/>
      <c r="K12" s="351"/>
      <c r="L12" s="125"/>
      <c r="M12" s="49"/>
      <c r="N12" s="49"/>
      <c r="O12" s="322"/>
      <c r="P12" s="4"/>
      <c r="Q12" s="4"/>
    </row>
    <row r="13" spans="1:17" ht="17.5" x14ac:dyDescent="0.35">
      <c r="A13" s="318" t="s">
        <v>23</v>
      </c>
      <c r="B13" s="318"/>
      <c r="C13" s="318"/>
      <c r="D13" s="318"/>
      <c r="E13" s="318"/>
      <c r="F13" s="318"/>
      <c r="G13" s="318"/>
      <c r="H13" s="318"/>
      <c r="I13" s="352"/>
      <c r="J13" s="352"/>
      <c r="K13" s="352"/>
      <c r="L13" s="350"/>
      <c r="M13" s="350"/>
      <c r="N13" s="350"/>
      <c r="O13" s="350"/>
      <c r="P13" s="4"/>
      <c r="Q13" s="4"/>
    </row>
    <row r="14" spans="1:17" ht="17.5" x14ac:dyDescent="0.35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4"/>
      <c r="Q14" s="4"/>
    </row>
    <row r="15" spans="1:17" ht="15.5" x14ac:dyDescent="0.35">
      <c r="A15" s="285" t="s">
        <v>107</v>
      </c>
      <c r="B15" s="324"/>
      <c r="C15" s="324"/>
      <c r="D15" s="285" t="s">
        <v>2</v>
      </c>
      <c r="E15" s="285"/>
      <c r="F15" s="324"/>
      <c r="G15" s="324"/>
      <c r="H15" s="324"/>
      <c r="I15" s="324"/>
      <c r="J15" s="127"/>
      <c r="M15" s="353"/>
      <c r="N15" s="9"/>
      <c r="O15" s="9"/>
    </row>
    <row r="16" spans="1:17" ht="17.5" x14ac:dyDescent="0.35">
      <c r="A16" s="9"/>
      <c r="B16" s="8"/>
      <c r="C16" s="354" t="s">
        <v>3</v>
      </c>
      <c r="D16" s="49"/>
      <c r="E16" s="353"/>
      <c r="F16" s="328" t="s">
        <v>4</v>
      </c>
      <c r="G16" s="328"/>
      <c r="H16" s="328"/>
      <c r="I16" s="328"/>
      <c r="J16" s="127"/>
      <c r="K16" s="127"/>
      <c r="L16" s="127"/>
      <c r="M16" s="326"/>
      <c r="N16" s="326"/>
      <c r="O16" s="326"/>
      <c r="P16" s="4"/>
      <c r="Q16" s="4"/>
    </row>
    <row r="17" spans="1:15" ht="13" thickBot="1" x14ac:dyDescent="0.3">
      <c r="A17" s="49"/>
      <c r="B17" s="375"/>
      <c r="C17" s="375"/>
      <c r="D17" s="375"/>
      <c r="E17" s="375"/>
      <c r="F17" s="375"/>
      <c r="G17" s="375"/>
      <c r="H17" s="375"/>
      <c r="I17" s="375"/>
      <c r="J17" s="375"/>
      <c r="K17" s="375"/>
      <c r="L17" s="375"/>
      <c r="M17" s="375"/>
      <c r="N17" s="375"/>
      <c r="O17" s="49"/>
    </row>
    <row r="18" spans="1:15" ht="15.75" customHeight="1" x14ac:dyDescent="0.25">
      <c r="A18" s="295" t="s">
        <v>5</v>
      </c>
      <c r="B18" s="355" t="s">
        <v>24</v>
      </c>
      <c r="C18" s="257" t="s">
        <v>62</v>
      </c>
      <c r="D18" s="356" t="s">
        <v>63</v>
      </c>
      <c r="E18" s="357"/>
      <c r="F18" s="358"/>
      <c r="G18" s="359" t="s">
        <v>122</v>
      </c>
      <c r="H18" s="359" t="s">
        <v>64</v>
      </c>
      <c r="I18" s="360" t="s">
        <v>123</v>
      </c>
      <c r="J18" s="361"/>
      <c r="K18" s="362" t="s">
        <v>124</v>
      </c>
      <c r="L18" s="361"/>
      <c r="M18" s="362" t="s">
        <v>91</v>
      </c>
      <c r="N18" s="363" t="s">
        <v>92</v>
      </c>
      <c r="O18" s="364" t="s">
        <v>65</v>
      </c>
    </row>
    <row r="19" spans="1:15" ht="133.5" customHeight="1" x14ac:dyDescent="0.25">
      <c r="A19" s="365"/>
      <c r="B19" s="366"/>
      <c r="C19" s="367"/>
      <c r="D19" s="83" t="s">
        <v>66</v>
      </c>
      <c r="E19" s="70" t="s">
        <v>67</v>
      </c>
      <c r="F19" s="368" t="s">
        <v>68</v>
      </c>
      <c r="G19" s="369"/>
      <c r="H19" s="369"/>
      <c r="I19" s="370"/>
      <c r="J19" s="371"/>
      <c r="K19" s="372"/>
      <c r="L19" s="371"/>
      <c r="M19" s="372"/>
      <c r="N19" s="373"/>
      <c r="O19" s="374"/>
    </row>
    <row r="20" spans="1:15" ht="15.75" customHeight="1" thickBot="1" x14ac:dyDescent="0.3">
      <c r="A20" s="80" t="s">
        <v>6</v>
      </c>
      <c r="B20" s="81" t="s">
        <v>7</v>
      </c>
      <c r="C20" s="82" t="s">
        <v>8</v>
      </c>
      <c r="D20" s="84" t="s">
        <v>9</v>
      </c>
      <c r="E20" s="85" t="s">
        <v>10</v>
      </c>
      <c r="F20" s="105" t="s">
        <v>11</v>
      </c>
      <c r="G20" s="106" t="s">
        <v>12</v>
      </c>
      <c r="H20" s="106" t="s">
        <v>13</v>
      </c>
      <c r="I20" s="232" t="s">
        <v>14</v>
      </c>
      <c r="J20" s="233"/>
      <c r="K20" s="234" t="s">
        <v>15</v>
      </c>
      <c r="L20" s="235"/>
      <c r="M20" s="86" t="s">
        <v>16</v>
      </c>
      <c r="N20" s="71" t="s">
        <v>69</v>
      </c>
      <c r="O20" s="72" t="s">
        <v>70</v>
      </c>
    </row>
    <row r="21" spans="1:15" ht="35" thickBot="1" x14ac:dyDescent="0.3">
      <c r="A21" s="236" t="s">
        <v>17</v>
      </c>
      <c r="B21" s="237"/>
      <c r="C21" s="237"/>
      <c r="D21" s="237"/>
      <c r="E21" s="237"/>
      <c r="F21" s="237"/>
      <c r="G21" s="238"/>
      <c r="H21" s="218" t="s">
        <v>71</v>
      </c>
      <c r="I21" s="27" t="s">
        <v>82</v>
      </c>
      <c r="J21" s="130" t="s">
        <v>83</v>
      </c>
      <c r="K21" s="219" t="s">
        <v>101</v>
      </c>
      <c r="L21" s="37" t="s">
        <v>104</v>
      </c>
      <c r="M21" s="38" t="s">
        <v>43</v>
      </c>
      <c r="N21" s="26" t="s">
        <v>72</v>
      </c>
      <c r="O21" s="26" t="s">
        <v>73</v>
      </c>
    </row>
    <row r="22" spans="1:15" ht="13" x14ac:dyDescent="0.3">
      <c r="A22" s="195">
        <v>1</v>
      </c>
      <c r="B22" s="196"/>
      <c r="C22" s="197"/>
      <c r="D22" s="198">
        <v>20</v>
      </c>
      <c r="E22" s="227">
        <v>4.5</v>
      </c>
      <c r="F22" s="200"/>
      <c r="G22" s="201"/>
      <c r="H22" s="203">
        <f t="shared" ref="H22:H88" si="0">IF(F22-G22&gt;=0,F22-G22,0)</f>
        <v>0</v>
      </c>
      <c r="I22" s="193">
        <f t="shared" ref="I22:I88" si="1">171.9/1000*D22</f>
        <v>3.4379999999999997</v>
      </c>
      <c r="J22" s="102"/>
      <c r="K22" s="220">
        <f>197.7/1000*D22</f>
        <v>3.9539999999999997</v>
      </c>
      <c r="L22" s="102"/>
      <c r="M22" s="220">
        <f t="shared" ref="M22:M88" si="2">IF(K22+L22-I22-J22&gt;=0, K22+L22-I22-J22, 0)</f>
        <v>0.51600000000000001</v>
      </c>
      <c r="N22" s="102">
        <f t="shared" ref="N22:N88" si="3">ROUND(H22*M22,2)</f>
        <v>0</v>
      </c>
      <c r="O22" s="204">
        <f t="shared" ref="O22:O88" si="4">H22*D22</f>
        <v>0</v>
      </c>
    </row>
    <row r="23" spans="1:15" ht="13" x14ac:dyDescent="0.3">
      <c r="A23" s="73">
        <v>2</v>
      </c>
      <c r="B23" s="134"/>
      <c r="C23" s="135"/>
      <c r="D23" s="186">
        <v>20</v>
      </c>
      <c r="E23" s="190">
        <v>4.55</v>
      </c>
      <c r="F23" s="189"/>
      <c r="G23" s="136"/>
      <c r="H23" s="203">
        <f t="shared" si="0"/>
        <v>0</v>
      </c>
      <c r="I23" s="194">
        <f t="shared" si="1"/>
        <v>3.4379999999999997</v>
      </c>
      <c r="J23" s="132"/>
      <c r="K23" s="217">
        <f t="shared" ref="K23:K55" si="5">197.7/1000*D23</f>
        <v>3.9539999999999997</v>
      </c>
      <c r="L23" s="132"/>
      <c r="M23" s="217">
        <f t="shared" si="2"/>
        <v>0.51600000000000001</v>
      </c>
      <c r="N23" s="132">
        <f t="shared" si="3"/>
        <v>0</v>
      </c>
      <c r="O23" s="131">
        <f t="shared" si="4"/>
        <v>0</v>
      </c>
    </row>
    <row r="24" spans="1:15" ht="13" x14ac:dyDescent="0.3">
      <c r="A24" s="73">
        <v>3</v>
      </c>
      <c r="B24" s="134"/>
      <c r="C24" s="135"/>
      <c r="D24" s="186">
        <v>20</v>
      </c>
      <c r="E24" s="190">
        <v>4.5999999999999996</v>
      </c>
      <c r="F24" s="189"/>
      <c r="G24" s="136"/>
      <c r="H24" s="203">
        <f t="shared" si="0"/>
        <v>0</v>
      </c>
      <c r="I24" s="194">
        <f t="shared" si="1"/>
        <v>3.4379999999999997</v>
      </c>
      <c r="J24" s="132"/>
      <c r="K24" s="217">
        <f t="shared" si="5"/>
        <v>3.9539999999999997</v>
      </c>
      <c r="L24" s="132"/>
      <c r="M24" s="217">
        <f t="shared" si="2"/>
        <v>0.51600000000000001</v>
      </c>
      <c r="N24" s="132">
        <f t="shared" si="3"/>
        <v>0</v>
      </c>
      <c r="O24" s="131">
        <f t="shared" si="4"/>
        <v>0</v>
      </c>
    </row>
    <row r="25" spans="1:15" ht="13" x14ac:dyDescent="0.3">
      <c r="A25" s="73">
        <v>4</v>
      </c>
      <c r="B25" s="134"/>
      <c r="C25" s="135"/>
      <c r="D25" s="186">
        <v>20</v>
      </c>
      <c r="E25" s="190">
        <v>4.6500000000000004</v>
      </c>
      <c r="F25" s="189"/>
      <c r="G25" s="136"/>
      <c r="H25" s="203">
        <f t="shared" si="0"/>
        <v>0</v>
      </c>
      <c r="I25" s="194">
        <f t="shared" si="1"/>
        <v>3.4379999999999997</v>
      </c>
      <c r="J25" s="132"/>
      <c r="K25" s="217">
        <f t="shared" si="5"/>
        <v>3.9539999999999997</v>
      </c>
      <c r="L25" s="132"/>
      <c r="M25" s="217">
        <f t="shared" si="2"/>
        <v>0.51600000000000001</v>
      </c>
      <c r="N25" s="132">
        <f t="shared" si="3"/>
        <v>0</v>
      </c>
      <c r="O25" s="131">
        <f t="shared" si="4"/>
        <v>0</v>
      </c>
    </row>
    <row r="26" spans="1:15" ht="13" x14ac:dyDescent="0.3">
      <c r="A26" s="73">
        <v>5</v>
      </c>
      <c r="B26" s="134"/>
      <c r="C26" s="135"/>
      <c r="D26" s="186">
        <v>20</v>
      </c>
      <c r="E26" s="190">
        <v>4.7</v>
      </c>
      <c r="F26" s="189"/>
      <c r="G26" s="136"/>
      <c r="H26" s="203">
        <f t="shared" si="0"/>
        <v>0</v>
      </c>
      <c r="I26" s="194">
        <f t="shared" si="1"/>
        <v>3.4379999999999997</v>
      </c>
      <c r="J26" s="132"/>
      <c r="K26" s="217">
        <f t="shared" si="5"/>
        <v>3.9539999999999997</v>
      </c>
      <c r="L26" s="132"/>
      <c r="M26" s="217">
        <f t="shared" si="2"/>
        <v>0.51600000000000001</v>
      </c>
      <c r="N26" s="132">
        <f t="shared" si="3"/>
        <v>0</v>
      </c>
      <c r="O26" s="131">
        <f t="shared" si="4"/>
        <v>0</v>
      </c>
    </row>
    <row r="27" spans="1:15" ht="13" x14ac:dyDescent="0.3">
      <c r="A27" s="73">
        <v>6</v>
      </c>
      <c r="B27" s="134"/>
      <c r="C27" s="135"/>
      <c r="D27" s="186">
        <v>20</v>
      </c>
      <c r="E27" s="190">
        <v>4.75</v>
      </c>
      <c r="F27" s="189"/>
      <c r="G27" s="136"/>
      <c r="H27" s="203">
        <f t="shared" si="0"/>
        <v>0</v>
      </c>
      <c r="I27" s="194">
        <f t="shared" si="1"/>
        <v>3.4379999999999997</v>
      </c>
      <c r="J27" s="132"/>
      <c r="K27" s="217">
        <f t="shared" si="5"/>
        <v>3.9539999999999997</v>
      </c>
      <c r="L27" s="132"/>
      <c r="M27" s="217">
        <f t="shared" si="2"/>
        <v>0.51600000000000001</v>
      </c>
      <c r="N27" s="132">
        <f t="shared" si="3"/>
        <v>0</v>
      </c>
      <c r="O27" s="131">
        <f t="shared" si="4"/>
        <v>0</v>
      </c>
    </row>
    <row r="28" spans="1:15" ht="13" x14ac:dyDescent="0.3">
      <c r="A28" s="73">
        <v>7</v>
      </c>
      <c r="B28" s="134"/>
      <c r="C28" s="135"/>
      <c r="D28" s="186">
        <v>20</v>
      </c>
      <c r="E28" s="190">
        <v>4.8</v>
      </c>
      <c r="F28" s="189"/>
      <c r="G28" s="136"/>
      <c r="H28" s="203">
        <f t="shared" si="0"/>
        <v>0</v>
      </c>
      <c r="I28" s="194">
        <f t="shared" si="1"/>
        <v>3.4379999999999997</v>
      </c>
      <c r="J28" s="132"/>
      <c r="K28" s="217">
        <f t="shared" si="5"/>
        <v>3.9539999999999997</v>
      </c>
      <c r="L28" s="132"/>
      <c r="M28" s="217">
        <f t="shared" si="2"/>
        <v>0.51600000000000001</v>
      </c>
      <c r="N28" s="132">
        <f t="shared" si="3"/>
        <v>0</v>
      </c>
      <c r="O28" s="131">
        <f t="shared" si="4"/>
        <v>0</v>
      </c>
    </row>
    <row r="29" spans="1:15" ht="13" x14ac:dyDescent="0.3">
      <c r="A29" s="73">
        <v>8</v>
      </c>
      <c r="B29" s="134"/>
      <c r="C29" s="135"/>
      <c r="D29" s="186">
        <v>20</v>
      </c>
      <c r="E29" s="190">
        <v>4.8499999999999996</v>
      </c>
      <c r="F29" s="189"/>
      <c r="G29" s="136"/>
      <c r="H29" s="203">
        <f t="shared" si="0"/>
        <v>0</v>
      </c>
      <c r="I29" s="194">
        <f t="shared" si="1"/>
        <v>3.4379999999999997</v>
      </c>
      <c r="J29" s="132"/>
      <c r="K29" s="217">
        <f t="shared" si="5"/>
        <v>3.9539999999999997</v>
      </c>
      <c r="L29" s="132"/>
      <c r="M29" s="217">
        <f t="shared" si="2"/>
        <v>0.51600000000000001</v>
      </c>
      <c r="N29" s="132">
        <f t="shared" si="3"/>
        <v>0</v>
      </c>
      <c r="O29" s="131">
        <f t="shared" si="4"/>
        <v>0</v>
      </c>
    </row>
    <row r="30" spans="1:15" ht="13" x14ac:dyDescent="0.3">
      <c r="A30" s="73">
        <v>9</v>
      </c>
      <c r="B30" s="134"/>
      <c r="C30" s="135"/>
      <c r="D30" s="186">
        <v>20</v>
      </c>
      <c r="E30" s="190">
        <v>4.9000000000000004</v>
      </c>
      <c r="F30" s="189"/>
      <c r="G30" s="136"/>
      <c r="H30" s="203">
        <f t="shared" si="0"/>
        <v>0</v>
      </c>
      <c r="I30" s="194">
        <f t="shared" si="1"/>
        <v>3.4379999999999997</v>
      </c>
      <c r="J30" s="132"/>
      <c r="K30" s="217">
        <f t="shared" si="5"/>
        <v>3.9539999999999997</v>
      </c>
      <c r="L30" s="132"/>
      <c r="M30" s="217">
        <f t="shared" si="2"/>
        <v>0.51600000000000001</v>
      </c>
      <c r="N30" s="132">
        <f t="shared" si="3"/>
        <v>0</v>
      </c>
      <c r="O30" s="131">
        <f t="shared" si="4"/>
        <v>0</v>
      </c>
    </row>
    <row r="31" spans="1:15" ht="13" x14ac:dyDescent="0.3">
      <c r="A31" s="73">
        <v>10</v>
      </c>
      <c r="B31" s="134"/>
      <c r="C31" s="135"/>
      <c r="D31" s="186">
        <v>20</v>
      </c>
      <c r="E31" s="190">
        <v>4.95</v>
      </c>
      <c r="F31" s="189"/>
      <c r="G31" s="136"/>
      <c r="H31" s="203">
        <f t="shared" si="0"/>
        <v>0</v>
      </c>
      <c r="I31" s="194">
        <f t="shared" si="1"/>
        <v>3.4379999999999997</v>
      </c>
      <c r="J31" s="132"/>
      <c r="K31" s="217">
        <f t="shared" si="5"/>
        <v>3.9539999999999997</v>
      </c>
      <c r="L31" s="132"/>
      <c r="M31" s="217">
        <f t="shared" si="2"/>
        <v>0.51600000000000001</v>
      </c>
      <c r="N31" s="132">
        <f t="shared" si="3"/>
        <v>0</v>
      </c>
      <c r="O31" s="131">
        <f t="shared" si="4"/>
        <v>0</v>
      </c>
    </row>
    <row r="32" spans="1:15" ht="13" x14ac:dyDescent="0.3">
      <c r="A32" s="73">
        <v>11</v>
      </c>
      <c r="B32" s="134"/>
      <c r="C32" s="135"/>
      <c r="D32" s="186">
        <v>20</v>
      </c>
      <c r="E32" s="190">
        <v>5</v>
      </c>
      <c r="F32" s="189"/>
      <c r="G32" s="136"/>
      <c r="H32" s="203">
        <f t="shared" si="0"/>
        <v>0</v>
      </c>
      <c r="I32" s="194">
        <v>3</v>
      </c>
      <c r="J32" s="132"/>
      <c r="K32" s="217">
        <f t="shared" si="5"/>
        <v>3.9539999999999997</v>
      </c>
      <c r="L32" s="132"/>
      <c r="M32" s="217">
        <f t="shared" si="2"/>
        <v>0.95399999999999974</v>
      </c>
      <c r="N32" s="132">
        <f t="shared" si="3"/>
        <v>0</v>
      </c>
      <c r="O32" s="131">
        <f t="shared" si="4"/>
        <v>0</v>
      </c>
    </row>
    <row r="33" spans="1:15" ht="13" x14ac:dyDescent="0.3">
      <c r="A33" s="73">
        <v>12</v>
      </c>
      <c r="B33" s="134"/>
      <c r="C33" s="135"/>
      <c r="D33" s="186">
        <v>20</v>
      </c>
      <c r="E33" s="190">
        <v>5.05</v>
      </c>
      <c r="F33" s="189"/>
      <c r="G33" s="136"/>
      <c r="H33" s="203">
        <f t="shared" si="0"/>
        <v>0</v>
      </c>
      <c r="I33" s="194">
        <f t="shared" si="1"/>
        <v>3.4379999999999997</v>
      </c>
      <c r="J33" s="132"/>
      <c r="K33" s="217">
        <f t="shared" si="5"/>
        <v>3.9539999999999997</v>
      </c>
      <c r="L33" s="132"/>
      <c r="M33" s="217">
        <f t="shared" si="2"/>
        <v>0.51600000000000001</v>
      </c>
      <c r="N33" s="132">
        <f t="shared" si="3"/>
        <v>0</v>
      </c>
      <c r="O33" s="131">
        <f t="shared" si="4"/>
        <v>0</v>
      </c>
    </row>
    <row r="34" spans="1:15" ht="13" x14ac:dyDescent="0.3">
      <c r="A34" s="73">
        <v>13</v>
      </c>
      <c r="B34" s="134"/>
      <c r="C34" s="135"/>
      <c r="D34" s="186">
        <v>20</v>
      </c>
      <c r="E34" s="190">
        <v>5.0999999999999996</v>
      </c>
      <c r="F34" s="189"/>
      <c r="G34" s="136"/>
      <c r="H34" s="203">
        <f t="shared" si="0"/>
        <v>0</v>
      </c>
      <c r="I34" s="194">
        <f t="shared" si="1"/>
        <v>3.4379999999999997</v>
      </c>
      <c r="J34" s="132"/>
      <c r="K34" s="217">
        <f t="shared" si="5"/>
        <v>3.9539999999999997</v>
      </c>
      <c r="L34" s="132"/>
      <c r="M34" s="217">
        <f t="shared" si="2"/>
        <v>0.51600000000000001</v>
      </c>
      <c r="N34" s="132">
        <f t="shared" si="3"/>
        <v>0</v>
      </c>
      <c r="O34" s="131">
        <f t="shared" si="4"/>
        <v>0</v>
      </c>
    </row>
    <row r="35" spans="1:15" ht="13" x14ac:dyDescent="0.3">
      <c r="A35" s="73">
        <v>14</v>
      </c>
      <c r="B35" s="134"/>
      <c r="C35" s="135"/>
      <c r="D35" s="186">
        <v>20</v>
      </c>
      <c r="E35" s="190">
        <v>5.15</v>
      </c>
      <c r="F35" s="189"/>
      <c r="G35" s="136"/>
      <c r="H35" s="203">
        <f t="shared" si="0"/>
        <v>0</v>
      </c>
      <c r="I35" s="194">
        <f t="shared" si="1"/>
        <v>3.4379999999999997</v>
      </c>
      <c r="J35" s="132"/>
      <c r="K35" s="217">
        <f t="shared" si="5"/>
        <v>3.9539999999999997</v>
      </c>
      <c r="L35" s="183"/>
      <c r="M35" s="217">
        <f t="shared" si="2"/>
        <v>0.51600000000000001</v>
      </c>
      <c r="N35" s="132">
        <f t="shared" si="3"/>
        <v>0</v>
      </c>
      <c r="O35" s="131">
        <f t="shared" si="4"/>
        <v>0</v>
      </c>
    </row>
    <row r="36" spans="1:15" ht="13" x14ac:dyDescent="0.3">
      <c r="A36" s="73">
        <v>15</v>
      </c>
      <c r="B36" s="134"/>
      <c r="C36" s="135"/>
      <c r="D36" s="186">
        <v>20</v>
      </c>
      <c r="E36" s="190">
        <v>5.2</v>
      </c>
      <c r="F36" s="189"/>
      <c r="G36" s="136"/>
      <c r="H36" s="203">
        <f t="shared" si="0"/>
        <v>0</v>
      </c>
      <c r="I36" s="194">
        <f t="shared" si="1"/>
        <v>3.4379999999999997</v>
      </c>
      <c r="J36" s="182"/>
      <c r="K36" s="217">
        <f t="shared" si="5"/>
        <v>3.9539999999999997</v>
      </c>
      <c r="L36" s="183"/>
      <c r="M36" s="217">
        <f t="shared" si="2"/>
        <v>0.51600000000000001</v>
      </c>
      <c r="N36" s="132">
        <f t="shared" si="3"/>
        <v>0</v>
      </c>
      <c r="O36" s="131">
        <f t="shared" si="4"/>
        <v>0</v>
      </c>
    </row>
    <row r="37" spans="1:15" ht="13" x14ac:dyDescent="0.3">
      <c r="A37" s="73">
        <v>16</v>
      </c>
      <c r="B37" s="134"/>
      <c r="C37" s="135"/>
      <c r="D37" s="186">
        <v>20</v>
      </c>
      <c r="E37" s="190">
        <v>5.25</v>
      </c>
      <c r="F37" s="189"/>
      <c r="G37" s="136"/>
      <c r="H37" s="203">
        <f t="shared" si="0"/>
        <v>0</v>
      </c>
      <c r="I37" s="194">
        <f t="shared" si="1"/>
        <v>3.4379999999999997</v>
      </c>
      <c r="J37" s="182"/>
      <c r="K37" s="217">
        <f t="shared" si="5"/>
        <v>3.9539999999999997</v>
      </c>
      <c r="L37" s="183"/>
      <c r="M37" s="217">
        <f t="shared" si="2"/>
        <v>0.51600000000000001</v>
      </c>
      <c r="N37" s="132">
        <f t="shared" si="3"/>
        <v>0</v>
      </c>
      <c r="O37" s="131">
        <f t="shared" si="4"/>
        <v>0</v>
      </c>
    </row>
    <row r="38" spans="1:15" ht="13" x14ac:dyDescent="0.3">
      <c r="A38" s="73">
        <v>17</v>
      </c>
      <c r="B38" s="134"/>
      <c r="C38" s="135"/>
      <c r="D38" s="186">
        <v>20</v>
      </c>
      <c r="E38" s="190">
        <v>5.3</v>
      </c>
      <c r="F38" s="189"/>
      <c r="G38" s="136"/>
      <c r="H38" s="203">
        <f t="shared" si="0"/>
        <v>0</v>
      </c>
      <c r="I38" s="194">
        <f t="shared" si="1"/>
        <v>3.4379999999999997</v>
      </c>
      <c r="J38" s="182"/>
      <c r="K38" s="217">
        <f t="shared" si="5"/>
        <v>3.9539999999999997</v>
      </c>
      <c r="L38" s="183"/>
      <c r="M38" s="217">
        <f t="shared" si="2"/>
        <v>0.51600000000000001</v>
      </c>
      <c r="N38" s="132">
        <f t="shared" si="3"/>
        <v>0</v>
      </c>
      <c r="O38" s="131">
        <f t="shared" si="4"/>
        <v>0</v>
      </c>
    </row>
    <row r="39" spans="1:15" ht="13.5" thickBot="1" x14ac:dyDescent="0.35">
      <c r="A39" s="73">
        <v>18</v>
      </c>
      <c r="B39" s="134"/>
      <c r="C39" s="135"/>
      <c r="D39" s="186">
        <v>20</v>
      </c>
      <c r="E39" s="190">
        <v>5.35</v>
      </c>
      <c r="F39" s="189"/>
      <c r="G39" s="136"/>
      <c r="H39" s="203">
        <f t="shared" si="0"/>
        <v>0</v>
      </c>
      <c r="I39" s="202">
        <f t="shared" si="1"/>
        <v>3.4379999999999997</v>
      </c>
      <c r="J39" s="133"/>
      <c r="K39" s="217">
        <f t="shared" si="5"/>
        <v>3.9539999999999997</v>
      </c>
      <c r="L39" s="132"/>
      <c r="M39" s="217">
        <f t="shared" si="2"/>
        <v>0.51600000000000001</v>
      </c>
      <c r="N39" s="132">
        <f t="shared" si="3"/>
        <v>0</v>
      </c>
      <c r="O39" s="131">
        <f t="shared" si="4"/>
        <v>0</v>
      </c>
    </row>
    <row r="40" spans="1:15" ht="13.5" thickTop="1" x14ac:dyDescent="0.3">
      <c r="A40" s="73">
        <v>19</v>
      </c>
      <c r="B40" s="134"/>
      <c r="C40" s="135"/>
      <c r="D40" s="186">
        <v>20</v>
      </c>
      <c r="E40" s="199">
        <v>5.4</v>
      </c>
      <c r="F40" s="189"/>
      <c r="G40" s="136"/>
      <c r="H40" s="203">
        <f t="shared" si="0"/>
        <v>0</v>
      </c>
      <c r="I40" s="181"/>
      <c r="J40" s="132">
        <f t="shared" ref="J40:J72" si="6">(131.6/1000*1+(E40/D40)*(15/100))*D40</f>
        <v>3.4420000000000002</v>
      </c>
      <c r="K40" s="217">
        <f t="shared" si="5"/>
        <v>3.9539999999999997</v>
      </c>
      <c r="L40" s="132"/>
      <c r="M40" s="217">
        <f t="shared" si="2"/>
        <v>0.51199999999999957</v>
      </c>
      <c r="N40" s="132">
        <f t="shared" si="3"/>
        <v>0</v>
      </c>
      <c r="O40" s="131">
        <f t="shared" si="4"/>
        <v>0</v>
      </c>
    </row>
    <row r="41" spans="1:15" ht="13" x14ac:dyDescent="0.3">
      <c r="A41" s="73">
        <v>20</v>
      </c>
      <c r="B41" s="134"/>
      <c r="C41" s="135"/>
      <c r="D41" s="186">
        <v>20</v>
      </c>
      <c r="E41" s="190">
        <v>5.45</v>
      </c>
      <c r="F41" s="189"/>
      <c r="G41" s="136"/>
      <c r="H41" s="203">
        <f t="shared" si="0"/>
        <v>0</v>
      </c>
      <c r="I41" s="194"/>
      <c r="J41" s="132">
        <f t="shared" si="6"/>
        <v>3.4494999999999996</v>
      </c>
      <c r="K41" s="217">
        <f t="shared" si="5"/>
        <v>3.9539999999999997</v>
      </c>
      <c r="L41" s="182"/>
      <c r="M41" s="217">
        <f t="shared" si="2"/>
        <v>0.50450000000000017</v>
      </c>
      <c r="N41" s="132">
        <f t="shared" si="3"/>
        <v>0</v>
      </c>
      <c r="O41" s="131">
        <f t="shared" si="4"/>
        <v>0</v>
      </c>
    </row>
    <row r="42" spans="1:15" ht="13" x14ac:dyDescent="0.3">
      <c r="A42" s="73">
        <v>21</v>
      </c>
      <c r="B42" s="134"/>
      <c r="C42" s="135"/>
      <c r="D42" s="186">
        <v>20</v>
      </c>
      <c r="E42" s="190">
        <v>5.5</v>
      </c>
      <c r="F42" s="189"/>
      <c r="G42" s="136"/>
      <c r="H42" s="203">
        <f t="shared" si="0"/>
        <v>0</v>
      </c>
      <c r="I42" s="194"/>
      <c r="J42" s="182">
        <f t="shared" si="6"/>
        <v>3.4569999999999999</v>
      </c>
      <c r="K42" s="217">
        <f t="shared" si="5"/>
        <v>3.9539999999999997</v>
      </c>
      <c r="L42" s="182"/>
      <c r="M42" s="217">
        <f t="shared" si="2"/>
        <v>0.49699999999999989</v>
      </c>
      <c r="N42" s="132">
        <f t="shared" si="3"/>
        <v>0</v>
      </c>
      <c r="O42" s="131">
        <f t="shared" si="4"/>
        <v>0</v>
      </c>
    </row>
    <row r="43" spans="1:15" ht="13" x14ac:dyDescent="0.3">
      <c r="A43" s="73">
        <v>22</v>
      </c>
      <c r="B43" s="134"/>
      <c r="C43" s="135"/>
      <c r="D43" s="186">
        <v>20</v>
      </c>
      <c r="E43" s="190">
        <v>5.55</v>
      </c>
      <c r="F43" s="189"/>
      <c r="G43" s="136"/>
      <c r="H43" s="203">
        <f t="shared" si="0"/>
        <v>0</v>
      </c>
      <c r="I43" s="194"/>
      <c r="J43" s="182">
        <f t="shared" si="6"/>
        <v>3.4644999999999997</v>
      </c>
      <c r="K43" s="217">
        <f t="shared" si="5"/>
        <v>3.9539999999999997</v>
      </c>
      <c r="L43" s="182"/>
      <c r="M43" s="217">
        <f t="shared" si="2"/>
        <v>0.48950000000000005</v>
      </c>
      <c r="N43" s="132">
        <f t="shared" si="3"/>
        <v>0</v>
      </c>
      <c r="O43" s="131">
        <f t="shared" si="4"/>
        <v>0</v>
      </c>
    </row>
    <row r="44" spans="1:15" ht="13" x14ac:dyDescent="0.3">
      <c r="A44" s="73">
        <v>23</v>
      </c>
      <c r="B44" s="134"/>
      <c r="C44" s="135"/>
      <c r="D44" s="186">
        <v>20</v>
      </c>
      <c r="E44" s="190">
        <v>5.6</v>
      </c>
      <c r="F44" s="189"/>
      <c r="G44" s="136"/>
      <c r="H44" s="203">
        <f t="shared" si="0"/>
        <v>0</v>
      </c>
      <c r="I44" s="194"/>
      <c r="J44" s="182">
        <f t="shared" si="6"/>
        <v>3.4719999999999995</v>
      </c>
      <c r="K44" s="217">
        <f t="shared" si="5"/>
        <v>3.9539999999999997</v>
      </c>
      <c r="L44" s="182"/>
      <c r="M44" s="217">
        <f t="shared" si="2"/>
        <v>0.48200000000000021</v>
      </c>
      <c r="N44" s="132">
        <f t="shared" si="3"/>
        <v>0</v>
      </c>
      <c r="O44" s="131">
        <f t="shared" si="4"/>
        <v>0</v>
      </c>
    </row>
    <row r="45" spans="1:15" ht="13" x14ac:dyDescent="0.3">
      <c r="A45" s="73">
        <v>24</v>
      </c>
      <c r="B45" s="134"/>
      <c r="C45" s="135"/>
      <c r="D45" s="186">
        <v>20</v>
      </c>
      <c r="E45" s="190">
        <v>5.65</v>
      </c>
      <c r="F45" s="189"/>
      <c r="G45" s="136"/>
      <c r="H45" s="203">
        <f t="shared" si="0"/>
        <v>0</v>
      </c>
      <c r="I45" s="194"/>
      <c r="J45" s="182">
        <f t="shared" si="6"/>
        <v>3.4794999999999998</v>
      </c>
      <c r="K45" s="217">
        <f t="shared" si="5"/>
        <v>3.9539999999999997</v>
      </c>
      <c r="L45" s="182"/>
      <c r="M45" s="217">
        <f t="shared" si="2"/>
        <v>0.47449999999999992</v>
      </c>
      <c r="N45" s="132">
        <f t="shared" si="3"/>
        <v>0</v>
      </c>
      <c r="O45" s="131">
        <f t="shared" si="4"/>
        <v>0</v>
      </c>
    </row>
    <row r="46" spans="1:15" ht="13" x14ac:dyDescent="0.3">
      <c r="A46" s="73">
        <v>25</v>
      </c>
      <c r="B46" s="134"/>
      <c r="C46" s="135"/>
      <c r="D46" s="186">
        <v>20</v>
      </c>
      <c r="E46" s="190">
        <v>5.7</v>
      </c>
      <c r="F46" s="189"/>
      <c r="G46" s="136"/>
      <c r="H46" s="203">
        <f t="shared" si="0"/>
        <v>0</v>
      </c>
      <c r="I46" s="194"/>
      <c r="J46" s="182">
        <f t="shared" si="6"/>
        <v>3.4870000000000001</v>
      </c>
      <c r="K46" s="217">
        <f t="shared" si="5"/>
        <v>3.9539999999999997</v>
      </c>
      <c r="L46" s="182"/>
      <c r="M46" s="217">
        <f t="shared" si="2"/>
        <v>0.46699999999999964</v>
      </c>
      <c r="N46" s="132">
        <f t="shared" si="3"/>
        <v>0</v>
      </c>
      <c r="O46" s="131">
        <f t="shared" si="4"/>
        <v>0</v>
      </c>
    </row>
    <row r="47" spans="1:15" ht="13" x14ac:dyDescent="0.3">
      <c r="A47" s="73">
        <v>26</v>
      </c>
      <c r="B47" s="134"/>
      <c r="C47" s="135"/>
      <c r="D47" s="186">
        <v>20</v>
      </c>
      <c r="E47" s="190">
        <v>5.75</v>
      </c>
      <c r="F47" s="189"/>
      <c r="G47" s="136"/>
      <c r="H47" s="203">
        <f t="shared" si="0"/>
        <v>0</v>
      </c>
      <c r="I47" s="194"/>
      <c r="J47" s="182">
        <f t="shared" si="6"/>
        <v>3.4944999999999999</v>
      </c>
      <c r="K47" s="217">
        <f t="shared" si="5"/>
        <v>3.9539999999999997</v>
      </c>
      <c r="L47" s="182"/>
      <c r="M47" s="217">
        <f t="shared" si="2"/>
        <v>0.4594999999999998</v>
      </c>
      <c r="N47" s="132">
        <f t="shared" si="3"/>
        <v>0</v>
      </c>
      <c r="O47" s="131">
        <f t="shared" si="4"/>
        <v>0</v>
      </c>
    </row>
    <row r="48" spans="1:15" ht="13" x14ac:dyDescent="0.3">
      <c r="A48" s="73">
        <v>27</v>
      </c>
      <c r="B48" s="134"/>
      <c r="C48" s="135"/>
      <c r="D48" s="186">
        <v>20</v>
      </c>
      <c r="E48" s="190">
        <v>5.8</v>
      </c>
      <c r="F48" s="189"/>
      <c r="G48" s="136"/>
      <c r="H48" s="203">
        <f t="shared" si="0"/>
        <v>0</v>
      </c>
      <c r="I48" s="194"/>
      <c r="J48" s="182">
        <f t="shared" si="6"/>
        <v>3.5019999999999998</v>
      </c>
      <c r="K48" s="217">
        <f t="shared" si="5"/>
        <v>3.9539999999999997</v>
      </c>
      <c r="L48" s="182"/>
      <c r="M48" s="217">
        <f t="shared" si="2"/>
        <v>0.45199999999999996</v>
      </c>
      <c r="N48" s="132">
        <f t="shared" si="3"/>
        <v>0</v>
      </c>
      <c r="O48" s="131">
        <f t="shared" si="4"/>
        <v>0</v>
      </c>
    </row>
    <row r="49" spans="1:15" ht="13" x14ac:dyDescent="0.3">
      <c r="A49" s="73">
        <v>28</v>
      </c>
      <c r="B49" s="134"/>
      <c r="C49" s="135"/>
      <c r="D49" s="186">
        <v>20</v>
      </c>
      <c r="E49" s="190">
        <v>5.85</v>
      </c>
      <c r="F49" s="189"/>
      <c r="G49" s="136"/>
      <c r="H49" s="203">
        <f t="shared" si="0"/>
        <v>0</v>
      </c>
      <c r="I49" s="194"/>
      <c r="J49" s="182">
        <f t="shared" si="6"/>
        <v>3.5095000000000001</v>
      </c>
      <c r="K49" s="217">
        <f t="shared" si="5"/>
        <v>3.9539999999999997</v>
      </c>
      <c r="L49" s="182"/>
      <c r="M49" s="217">
        <f t="shared" si="2"/>
        <v>0.44449999999999967</v>
      </c>
      <c r="N49" s="132">
        <f t="shared" si="3"/>
        <v>0</v>
      </c>
      <c r="O49" s="131">
        <f t="shared" si="4"/>
        <v>0</v>
      </c>
    </row>
    <row r="50" spans="1:15" ht="13" x14ac:dyDescent="0.3">
      <c r="A50" s="73">
        <v>29</v>
      </c>
      <c r="B50" s="134"/>
      <c r="C50" s="135"/>
      <c r="D50" s="186">
        <v>20</v>
      </c>
      <c r="E50" s="190">
        <v>5.9</v>
      </c>
      <c r="F50" s="189"/>
      <c r="G50" s="136"/>
      <c r="H50" s="203">
        <f t="shared" si="0"/>
        <v>0</v>
      </c>
      <c r="I50" s="194"/>
      <c r="J50" s="182">
        <f t="shared" si="6"/>
        <v>3.5170000000000003</v>
      </c>
      <c r="K50" s="217">
        <f>197.7/1000*D50</f>
        <v>3.9539999999999997</v>
      </c>
      <c r="L50" s="182"/>
      <c r="M50" s="217">
        <f t="shared" si="2"/>
        <v>0.43699999999999939</v>
      </c>
      <c r="N50" s="132">
        <f t="shared" si="3"/>
        <v>0</v>
      </c>
      <c r="O50" s="131">
        <f t="shared" si="4"/>
        <v>0</v>
      </c>
    </row>
    <row r="51" spans="1:15" ht="13" x14ac:dyDescent="0.3">
      <c r="A51" s="73">
        <v>30</v>
      </c>
      <c r="B51" s="134"/>
      <c r="C51" s="135"/>
      <c r="D51" s="186">
        <v>20</v>
      </c>
      <c r="E51" s="190">
        <v>5.95</v>
      </c>
      <c r="F51" s="189"/>
      <c r="G51" s="136"/>
      <c r="H51" s="203">
        <f t="shared" si="0"/>
        <v>0</v>
      </c>
      <c r="I51" s="194"/>
      <c r="J51" s="182">
        <f t="shared" si="6"/>
        <v>3.5244999999999997</v>
      </c>
      <c r="K51" s="217">
        <f t="shared" si="5"/>
        <v>3.9539999999999997</v>
      </c>
      <c r="L51" s="182"/>
      <c r="M51" s="217">
        <f t="shared" si="2"/>
        <v>0.42949999999999999</v>
      </c>
      <c r="N51" s="132">
        <f t="shared" si="3"/>
        <v>0</v>
      </c>
      <c r="O51" s="131">
        <f t="shared" si="4"/>
        <v>0</v>
      </c>
    </row>
    <row r="52" spans="1:15" ht="13" x14ac:dyDescent="0.3">
      <c r="A52" s="73">
        <v>31</v>
      </c>
      <c r="B52" s="134"/>
      <c r="C52" s="135"/>
      <c r="D52" s="186">
        <v>20</v>
      </c>
      <c r="E52" s="190">
        <v>6</v>
      </c>
      <c r="F52" s="189"/>
      <c r="G52" s="136"/>
      <c r="H52" s="203">
        <f t="shared" si="0"/>
        <v>0</v>
      </c>
      <c r="I52" s="194"/>
      <c r="J52" s="182">
        <f t="shared" si="6"/>
        <v>3.5319999999999996</v>
      </c>
      <c r="K52" s="217">
        <f t="shared" si="5"/>
        <v>3.9539999999999997</v>
      </c>
      <c r="L52" s="182"/>
      <c r="M52" s="217">
        <f t="shared" si="2"/>
        <v>0.42200000000000015</v>
      </c>
      <c r="N52" s="132">
        <f t="shared" si="3"/>
        <v>0</v>
      </c>
      <c r="O52" s="131">
        <f t="shared" si="4"/>
        <v>0</v>
      </c>
    </row>
    <row r="53" spans="1:15" ht="13" x14ac:dyDescent="0.3">
      <c r="A53" s="73">
        <v>32</v>
      </c>
      <c r="B53" s="134"/>
      <c r="C53" s="135"/>
      <c r="D53" s="186">
        <v>20</v>
      </c>
      <c r="E53" s="190">
        <v>6.05</v>
      </c>
      <c r="F53" s="189"/>
      <c r="G53" s="136"/>
      <c r="H53" s="203">
        <f t="shared" si="0"/>
        <v>0</v>
      </c>
      <c r="I53" s="194"/>
      <c r="J53" s="182">
        <f t="shared" si="6"/>
        <v>3.5394999999999999</v>
      </c>
      <c r="K53" s="217">
        <f t="shared" si="5"/>
        <v>3.9539999999999997</v>
      </c>
      <c r="L53" s="182"/>
      <c r="M53" s="217">
        <f t="shared" si="2"/>
        <v>0.41449999999999987</v>
      </c>
      <c r="N53" s="132">
        <f t="shared" si="3"/>
        <v>0</v>
      </c>
      <c r="O53" s="131">
        <f t="shared" si="4"/>
        <v>0</v>
      </c>
    </row>
    <row r="54" spans="1:15" ht="13" x14ac:dyDescent="0.3">
      <c r="A54" s="73">
        <v>33</v>
      </c>
      <c r="B54" s="134"/>
      <c r="C54" s="135"/>
      <c r="D54" s="186">
        <v>20</v>
      </c>
      <c r="E54" s="190">
        <v>6.1</v>
      </c>
      <c r="F54" s="189"/>
      <c r="G54" s="136"/>
      <c r="H54" s="203">
        <f t="shared" si="0"/>
        <v>0</v>
      </c>
      <c r="I54" s="194"/>
      <c r="J54" s="182">
        <f t="shared" si="6"/>
        <v>3.5470000000000002</v>
      </c>
      <c r="K54" s="217">
        <f t="shared" si="5"/>
        <v>3.9539999999999997</v>
      </c>
      <c r="L54" s="132"/>
      <c r="M54" s="217">
        <f t="shared" si="2"/>
        <v>0.40699999999999958</v>
      </c>
      <c r="N54" s="132">
        <f t="shared" si="3"/>
        <v>0</v>
      </c>
      <c r="O54" s="131">
        <f t="shared" si="4"/>
        <v>0</v>
      </c>
    </row>
    <row r="55" spans="1:15" ht="13.5" thickBot="1" x14ac:dyDescent="0.35">
      <c r="A55" s="73">
        <v>34</v>
      </c>
      <c r="B55" s="134"/>
      <c r="C55" s="135"/>
      <c r="D55" s="186">
        <v>20</v>
      </c>
      <c r="E55" s="190">
        <v>6.15</v>
      </c>
      <c r="F55" s="189"/>
      <c r="G55" s="136"/>
      <c r="H55" s="203">
        <f t="shared" si="0"/>
        <v>0</v>
      </c>
      <c r="I55" s="194"/>
      <c r="J55" s="132">
        <f t="shared" si="6"/>
        <v>3.5545</v>
      </c>
      <c r="K55" s="221">
        <f t="shared" si="5"/>
        <v>3.9539999999999997</v>
      </c>
      <c r="L55" s="133"/>
      <c r="M55" s="217">
        <f t="shared" si="2"/>
        <v>0.39949999999999974</v>
      </c>
      <c r="N55" s="132">
        <f t="shared" si="3"/>
        <v>0</v>
      </c>
      <c r="O55" s="131">
        <f t="shared" si="4"/>
        <v>0</v>
      </c>
    </row>
    <row r="56" spans="1:15" ht="13.5" thickTop="1" x14ac:dyDescent="0.3">
      <c r="A56" s="73">
        <v>35</v>
      </c>
      <c r="B56" s="134"/>
      <c r="C56" s="135"/>
      <c r="D56" s="186">
        <v>20</v>
      </c>
      <c r="E56" s="199">
        <v>6.2</v>
      </c>
      <c r="F56" s="189"/>
      <c r="G56" s="136"/>
      <c r="H56" s="203">
        <f t="shared" si="0"/>
        <v>0</v>
      </c>
      <c r="I56" s="194"/>
      <c r="J56" s="182">
        <f t="shared" si="6"/>
        <v>3.5619999999999994</v>
      </c>
      <c r="K56" s="222"/>
      <c r="L56" s="182">
        <f t="shared" ref="L56:L72" si="7">(151.3/1000*1+(E56/D56)*(15/100))*D56</f>
        <v>3.9560000000000004</v>
      </c>
      <c r="M56" s="217">
        <f t="shared" si="2"/>
        <v>0.39400000000000102</v>
      </c>
      <c r="N56" s="132">
        <f t="shared" si="3"/>
        <v>0</v>
      </c>
      <c r="O56" s="131">
        <f t="shared" si="4"/>
        <v>0</v>
      </c>
    </row>
    <row r="57" spans="1:15" ht="13" x14ac:dyDescent="0.3">
      <c r="A57" s="73">
        <v>36</v>
      </c>
      <c r="B57" s="134"/>
      <c r="C57" s="135"/>
      <c r="D57" s="186">
        <v>20</v>
      </c>
      <c r="E57" s="190">
        <v>6.25</v>
      </c>
      <c r="F57" s="189"/>
      <c r="G57" s="136"/>
      <c r="H57" s="203">
        <f t="shared" si="0"/>
        <v>0</v>
      </c>
      <c r="I57" s="194"/>
      <c r="J57" s="182">
        <f t="shared" si="6"/>
        <v>3.5694999999999997</v>
      </c>
      <c r="K57" s="222"/>
      <c r="L57" s="182">
        <f t="shared" si="7"/>
        <v>3.9635000000000002</v>
      </c>
      <c r="M57" s="217">
        <f t="shared" si="2"/>
        <v>0.39400000000000057</v>
      </c>
      <c r="N57" s="132">
        <f t="shared" si="3"/>
        <v>0</v>
      </c>
      <c r="O57" s="131">
        <f t="shared" si="4"/>
        <v>0</v>
      </c>
    </row>
    <row r="58" spans="1:15" ht="13" x14ac:dyDescent="0.3">
      <c r="A58" s="73">
        <v>37</v>
      </c>
      <c r="B58" s="134"/>
      <c r="C58" s="135"/>
      <c r="D58" s="186">
        <v>20</v>
      </c>
      <c r="E58" s="190">
        <v>6.3</v>
      </c>
      <c r="F58" s="189"/>
      <c r="G58" s="136"/>
      <c r="H58" s="203">
        <f t="shared" si="0"/>
        <v>0</v>
      </c>
      <c r="I58" s="194"/>
      <c r="J58" s="182">
        <f t="shared" si="6"/>
        <v>3.577</v>
      </c>
      <c r="K58" s="222"/>
      <c r="L58" s="182">
        <f t="shared" si="7"/>
        <v>3.9710000000000001</v>
      </c>
      <c r="M58" s="217">
        <f t="shared" si="2"/>
        <v>0.39400000000000013</v>
      </c>
      <c r="N58" s="132">
        <f t="shared" si="3"/>
        <v>0</v>
      </c>
      <c r="O58" s="131">
        <f t="shared" si="4"/>
        <v>0</v>
      </c>
    </row>
    <row r="59" spans="1:15" ht="13" x14ac:dyDescent="0.3">
      <c r="A59" s="73">
        <v>38</v>
      </c>
      <c r="B59" s="134"/>
      <c r="C59" s="135"/>
      <c r="D59" s="186">
        <v>20</v>
      </c>
      <c r="E59" s="190">
        <v>6.35</v>
      </c>
      <c r="F59" s="189"/>
      <c r="G59" s="136"/>
      <c r="H59" s="203">
        <f t="shared" si="0"/>
        <v>0</v>
      </c>
      <c r="I59" s="194"/>
      <c r="J59" s="182">
        <f t="shared" si="6"/>
        <v>3.5844999999999998</v>
      </c>
      <c r="K59" s="222"/>
      <c r="L59" s="182">
        <f t="shared" si="7"/>
        <v>3.9785000000000004</v>
      </c>
      <c r="M59" s="217">
        <f t="shared" si="2"/>
        <v>0.39400000000000057</v>
      </c>
      <c r="N59" s="132">
        <f t="shared" si="3"/>
        <v>0</v>
      </c>
      <c r="O59" s="131">
        <f t="shared" si="4"/>
        <v>0</v>
      </c>
    </row>
    <row r="60" spans="1:15" ht="13" x14ac:dyDescent="0.3">
      <c r="A60" s="73">
        <v>39</v>
      </c>
      <c r="B60" s="134"/>
      <c r="C60" s="135"/>
      <c r="D60" s="186">
        <v>20</v>
      </c>
      <c r="E60" s="190">
        <v>6.4</v>
      </c>
      <c r="F60" s="189"/>
      <c r="G60" s="136"/>
      <c r="H60" s="203">
        <f t="shared" si="0"/>
        <v>0</v>
      </c>
      <c r="I60" s="194"/>
      <c r="J60" s="182">
        <f t="shared" si="6"/>
        <v>3.5919999999999996</v>
      </c>
      <c r="K60" s="222"/>
      <c r="L60" s="182">
        <f t="shared" si="7"/>
        <v>3.9860000000000007</v>
      </c>
      <c r="M60" s="217">
        <f t="shared" si="2"/>
        <v>0.39400000000000102</v>
      </c>
      <c r="N60" s="132">
        <f t="shared" si="3"/>
        <v>0</v>
      </c>
      <c r="O60" s="131">
        <f t="shared" si="4"/>
        <v>0</v>
      </c>
    </row>
    <row r="61" spans="1:15" ht="13" x14ac:dyDescent="0.3">
      <c r="A61" s="73">
        <v>40</v>
      </c>
      <c r="B61" s="134"/>
      <c r="C61" s="135"/>
      <c r="D61" s="186">
        <v>20</v>
      </c>
      <c r="E61" s="190">
        <v>6.45</v>
      </c>
      <c r="F61" s="189"/>
      <c r="G61" s="136"/>
      <c r="H61" s="203">
        <f t="shared" si="0"/>
        <v>0</v>
      </c>
      <c r="I61" s="194"/>
      <c r="J61" s="182">
        <f t="shared" si="6"/>
        <v>3.5994999999999999</v>
      </c>
      <c r="K61" s="222"/>
      <c r="L61" s="182">
        <f t="shared" si="7"/>
        <v>3.9935000000000005</v>
      </c>
      <c r="M61" s="217">
        <f t="shared" si="2"/>
        <v>0.39400000000000057</v>
      </c>
      <c r="N61" s="132">
        <f t="shared" si="3"/>
        <v>0</v>
      </c>
      <c r="O61" s="131">
        <f t="shared" si="4"/>
        <v>0</v>
      </c>
    </row>
    <row r="62" spans="1:15" ht="13" x14ac:dyDescent="0.3">
      <c r="A62" s="73">
        <v>41</v>
      </c>
      <c r="B62" s="134"/>
      <c r="C62" s="135"/>
      <c r="D62" s="186">
        <v>20</v>
      </c>
      <c r="E62" s="190">
        <v>6.5</v>
      </c>
      <c r="F62" s="189"/>
      <c r="G62" s="136"/>
      <c r="H62" s="203">
        <f t="shared" si="0"/>
        <v>0</v>
      </c>
      <c r="I62" s="194"/>
      <c r="J62" s="182">
        <f t="shared" si="6"/>
        <v>3.6070000000000002</v>
      </c>
      <c r="K62" s="222"/>
      <c r="L62" s="182">
        <f t="shared" si="7"/>
        <v>4.0010000000000003</v>
      </c>
      <c r="M62" s="217">
        <f t="shared" si="2"/>
        <v>0.39400000000000013</v>
      </c>
      <c r="N62" s="132">
        <f t="shared" si="3"/>
        <v>0</v>
      </c>
      <c r="O62" s="131">
        <f t="shared" si="4"/>
        <v>0</v>
      </c>
    </row>
    <row r="63" spans="1:15" ht="13" x14ac:dyDescent="0.3">
      <c r="A63" s="73">
        <v>42</v>
      </c>
      <c r="B63" s="134"/>
      <c r="C63" s="135"/>
      <c r="D63" s="186">
        <v>20</v>
      </c>
      <c r="E63" s="190">
        <v>6.55</v>
      </c>
      <c r="F63" s="189"/>
      <c r="G63" s="136"/>
      <c r="H63" s="203">
        <f t="shared" si="0"/>
        <v>0</v>
      </c>
      <c r="I63" s="194"/>
      <c r="J63" s="182">
        <f t="shared" si="6"/>
        <v>3.6145</v>
      </c>
      <c r="K63" s="222"/>
      <c r="L63" s="182">
        <f t="shared" si="7"/>
        <v>4.0085000000000006</v>
      </c>
      <c r="M63" s="217">
        <f t="shared" si="2"/>
        <v>0.39400000000000057</v>
      </c>
      <c r="N63" s="132">
        <f t="shared" si="3"/>
        <v>0</v>
      </c>
      <c r="O63" s="131">
        <f t="shared" si="4"/>
        <v>0</v>
      </c>
    </row>
    <row r="64" spans="1:15" ht="13" x14ac:dyDescent="0.3">
      <c r="A64" s="73">
        <v>43</v>
      </c>
      <c r="B64" s="134"/>
      <c r="C64" s="135"/>
      <c r="D64" s="186">
        <v>20</v>
      </c>
      <c r="E64" s="190">
        <v>6.6</v>
      </c>
      <c r="F64" s="189"/>
      <c r="G64" s="136"/>
      <c r="H64" s="203">
        <f t="shared" si="0"/>
        <v>0</v>
      </c>
      <c r="I64" s="194"/>
      <c r="J64" s="182">
        <f t="shared" si="6"/>
        <v>3.6219999999999999</v>
      </c>
      <c r="K64" s="222"/>
      <c r="L64" s="182">
        <f t="shared" si="7"/>
        <v>4.016</v>
      </c>
      <c r="M64" s="217">
        <f t="shared" si="2"/>
        <v>0.39400000000000013</v>
      </c>
      <c r="N64" s="132">
        <f t="shared" si="3"/>
        <v>0</v>
      </c>
      <c r="O64" s="131">
        <f t="shared" si="4"/>
        <v>0</v>
      </c>
    </row>
    <row r="65" spans="1:15" ht="13" x14ac:dyDescent="0.3">
      <c r="A65" s="73">
        <v>44</v>
      </c>
      <c r="B65" s="134"/>
      <c r="C65" s="135"/>
      <c r="D65" s="186">
        <v>20</v>
      </c>
      <c r="E65" s="190">
        <v>6.65</v>
      </c>
      <c r="F65" s="189"/>
      <c r="G65" s="136"/>
      <c r="H65" s="203">
        <f t="shared" si="0"/>
        <v>0</v>
      </c>
      <c r="I65" s="194"/>
      <c r="J65" s="182">
        <f t="shared" si="6"/>
        <v>3.6295000000000002</v>
      </c>
      <c r="K65" s="222"/>
      <c r="L65" s="182">
        <f t="shared" si="7"/>
        <v>4.0235000000000003</v>
      </c>
      <c r="M65" s="217">
        <f t="shared" si="2"/>
        <v>0.39400000000000013</v>
      </c>
      <c r="N65" s="132">
        <f t="shared" si="3"/>
        <v>0</v>
      </c>
      <c r="O65" s="131">
        <f t="shared" si="4"/>
        <v>0</v>
      </c>
    </row>
    <row r="66" spans="1:15" ht="13" x14ac:dyDescent="0.3">
      <c r="A66" s="73">
        <v>45</v>
      </c>
      <c r="B66" s="134"/>
      <c r="C66" s="135"/>
      <c r="D66" s="186">
        <v>20</v>
      </c>
      <c r="E66" s="190">
        <v>6.7</v>
      </c>
      <c r="F66" s="189"/>
      <c r="G66" s="136"/>
      <c r="H66" s="203">
        <f t="shared" si="0"/>
        <v>0</v>
      </c>
      <c r="I66" s="194"/>
      <c r="J66" s="182">
        <f t="shared" si="6"/>
        <v>3.6370000000000005</v>
      </c>
      <c r="K66" s="222"/>
      <c r="L66" s="182">
        <f t="shared" si="7"/>
        <v>4.0310000000000006</v>
      </c>
      <c r="M66" s="217">
        <f t="shared" si="2"/>
        <v>0.39400000000000013</v>
      </c>
      <c r="N66" s="132">
        <f t="shared" si="3"/>
        <v>0</v>
      </c>
      <c r="O66" s="131">
        <f t="shared" si="4"/>
        <v>0</v>
      </c>
    </row>
    <row r="67" spans="1:15" ht="13" x14ac:dyDescent="0.3">
      <c r="A67" s="73">
        <v>46</v>
      </c>
      <c r="B67" s="134"/>
      <c r="C67" s="135"/>
      <c r="D67" s="186">
        <v>20</v>
      </c>
      <c r="E67" s="190">
        <v>6.75</v>
      </c>
      <c r="F67" s="189"/>
      <c r="G67" s="136"/>
      <c r="H67" s="203">
        <f t="shared" si="0"/>
        <v>0</v>
      </c>
      <c r="I67" s="194"/>
      <c r="J67" s="182">
        <f t="shared" si="6"/>
        <v>3.6444999999999999</v>
      </c>
      <c r="K67" s="222"/>
      <c r="L67" s="182">
        <f t="shared" si="7"/>
        <v>4.0385000000000009</v>
      </c>
      <c r="M67" s="217">
        <f t="shared" si="2"/>
        <v>0.39400000000000102</v>
      </c>
      <c r="N67" s="132">
        <f t="shared" si="3"/>
        <v>0</v>
      </c>
      <c r="O67" s="131">
        <f t="shared" si="4"/>
        <v>0</v>
      </c>
    </row>
    <row r="68" spans="1:15" ht="13" x14ac:dyDescent="0.3">
      <c r="A68" s="73">
        <v>47</v>
      </c>
      <c r="B68" s="134"/>
      <c r="C68" s="135"/>
      <c r="D68" s="186">
        <v>20</v>
      </c>
      <c r="E68" s="190">
        <v>6.8</v>
      </c>
      <c r="F68" s="189"/>
      <c r="G68" s="136"/>
      <c r="H68" s="203">
        <f t="shared" si="0"/>
        <v>0</v>
      </c>
      <c r="I68" s="194"/>
      <c r="J68" s="182">
        <f t="shared" si="6"/>
        <v>3.6519999999999997</v>
      </c>
      <c r="K68" s="222"/>
      <c r="L68" s="182">
        <f t="shared" si="7"/>
        <v>4.0460000000000003</v>
      </c>
      <c r="M68" s="217">
        <f t="shared" si="2"/>
        <v>0.39400000000000057</v>
      </c>
      <c r="N68" s="132">
        <f t="shared" si="3"/>
        <v>0</v>
      </c>
      <c r="O68" s="131">
        <f t="shared" si="4"/>
        <v>0</v>
      </c>
    </row>
    <row r="69" spans="1:15" ht="13" x14ac:dyDescent="0.3">
      <c r="A69" s="73">
        <v>48</v>
      </c>
      <c r="B69" s="134"/>
      <c r="C69" s="135"/>
      <c r="D69" s="186">
        <v>20</v>
      </c>
      <c r="E69" s="190">
        <v>6.85</v>
      </c>
      <c r="F69" s="189"/>
      <c r="G69" s="136"/>
      <c r="H69" s="203">
        <f t="shared" si="0"/>
        <v>0</v>
      </c>
      <c r="I69" s="194"/>
      <c r="J69" s="182">
        <f t="shared" si="6"/>
        <v>3.6595</v>
      </c>
      <c r="K69" s="222"/>
      <c r="L69" s="182">
        <f t="shared" si="7"/>
        <v>4.0535000000000005</v>
      </c>
      <c r="M69" s="217">
        <f t="shared" si="2"/>
        <v>0.39400000000000057</v>
      </c>
      <c r="N69" s="132">
        <f t="shared" si="3"/>
        <v>0</v>
      </c>
      <c r="O69" s="131">
        <f t="shared" si="4"/>
        <v>0</v>
      </c>
    </row>
    <row r="70" spans="1:15" ht="13" x14ac:dyDescent="0.3">
      <c r="A70" s="73">
        <v>49</v>
      </c>
      <c r="B70" s="134"/>
      <c r="C70" s="135"/>
      <c r="D70" s="186">
        <v>20</v>
      </c>
      <c r="E70" s="190">
        <v>6.9</v>
      </c>
      <c r="F70" s="189"/>
      <c r="G70" s="136"/>
      <c r="H70" s="203">
        <f t="shared" si="0"/>
        <v>0</v>
      </c>
      <c r="I70" s="194"/>
      <c r="J70" s="182">
        <f t="shared" si="6"/>
        <v>3.6670000000000003</v>
      </c>
      <c r="K70" s="222"/>
      <c r="L70" s="182">
        <f t="shared" si="7"/>
        <v>4.0609999999999999</v>
      </c>
      <c r="M70" s="217">
        <f t="shared" si="2"/>
        <v>0.39399999999999968</v>
      </c>
      <c r="N70" s="132">
        <f t="shared" si="3"/>
        <v>0</v>
      </c>
      <c r="O70" s="131">
        <f t="shared" si="4"/>
        <v>0</v>
      </c>
    </row>
    <row r="71" spans="1:15" ht="13" x14ac:dyDescent="0.3">
      <c r="A71" s="73">
        <v>50</v>
      </c>
      <c r="B71" s="134"/>
      <c r="C71" s="135"/>
      <c r="D71" s="186">
        <v>20</v>
      </c>
      <c r="E71" s="190">
        <v>6.95</v>
      </c>
      <c r="F71" s="189"/>
      <c r="G71" s="136"/>
      <c r="H71" s="203">
        <f t="shared" si="0"/>
        <v>0</v>
      </c>
      <c r="I71" s="194"/>
      <c r="J71" s="182">
        <f t="shared" si="6"/>
        <v>3.6745000000000001</v>
      </c>
      <c r="K71" s="222"/>
      <c r="L71" s="182">
        <f t="shared" si="7"/>
        <v>4.0685000000000002</v>
      </c>
      <c r="M71" s="217">
        <f t="shared" si="2"/>
        <v>0.39400000000000013</v>
      </c>
      <c r="N71" s="132">
        <f t="shared" si="3"/>
        <v>0</v>
      </c>
      <c r="O71" s="131">
        <f t="shared" si="4"/>
        <v>0</v>
      </c>
    </row>
    <row r="72" spans="1:15" ht="13.5" thickBot="1" x14ac:dyDescent="0.35">
      <c r="A72" s="73">
        <v>51</v>
      </c>
      <c r="B72" s="134"/>
      <c r="C72" s="135"/>
      <c r="D72" s="186">
        <v>20</v>
      </c>
      <c r="E72" s="190">
        <v>7</v>
      </c>
      <c r="F72" s="189"/>
      <c r="G72" s="136"/>
      <c r="H72" s="203">
        <f t="shared" si="0"/>
        <v>0</v>
      </c>
      <c r="I72" s="202"/>
      <c r="J72" s="133">
        <f t="shared" si="6"/>
        <v>3.6819999999999995</v>
      </c>
      <c r="K72" s="221"/>
      <c r="L72" s="133">
        <f t="shared" si="7"/>
        <v>4.0760000000000005</v>
      </c>
      <c r="M72" s="217">
        <f t="shared" si="2"/>
        <v>0.39400000000000102</v>
      </c>
      <c r="N72" s="132">
        <f t="shared" si="3"/>
        <v>0</v>
      </c>
      <c r="O72" s="131">
        <f t="shared" si="4"/>
        <v>0</v>
      </c>
    </row>
    <row r="73" spans="1:15" ht="13.5" thickTop="1" x14ac:dyDescent="0.3">
      <c r="A73" s="73">
        <v>52</v>
      </c>
      <c r="B73" s="134"/>
      <c r="C73" s="135"/>
      <c r="D73" s="187">
        <v>21</v>
      </c>
      <c r="E73" s="191">
        <v>3.95</v>
      </c>
      <c r="F73" s="189"/>
      <c r="G73" s="136"/>
      <c r="H73" s="203">
        <f t="shared" si="0"/>
        <v>0</v>
      </c>
      <c r="I73" s="181">
        <f t="shared" si="1"/>
        <v>3.6099000000000001</v>
      </c>
      <c r="J73" s="182"/>
      <c r="K73" s="222">
        <f>197.7/1000*D73</f>
        <v>4.1516999999999999</v>
      </c>
      <c r="L73" s="182"/>
      <c r="M73" s="217">
        <f t="shared" si="2"/>
        <v>0.54179999999999984</v>
      </c>
      <c r="N73" s="132">
        <f t="shared" si="3"/>
        <v>0</v>
      </c>
      <c r="O73" s="131">
        <f t="shared" si="4"/>
        <v>0</v>
      </c>
    </row>
    <row r="74" spans="1:15" ht="13" x14ac:dyDescent="0.3">
      <c r="A74" s="73">
        <v>53</v>
      </c>
      <c r="B74" s="134"/>
      <c r="C74" s="135"/>
      <c r="D74" s="187">
        <v>23</v>
      </c>
      <c r="E74" s="191">
        <v>6</v>
      </c>
      <c r="F74" s="189"/>
      <c r="G74" s="136"/>
      <c r="H74" s="203">
        <f t="shared" si="0"/>
        <v>0</v>
      </c>
      <c r="I74" s="194">
        <f t="shared" si="1"/>
        <v>3.9537</v>
      </c>
      <c r="J74" s="132"/>
      <c r="K74" s="222">
        <f t="shared" ref="K74:K88" si="8">197.7/1000*D74</f>
        <v>4.5470999999999995</v>
      </c>
      <c r="L74" s="182"/>
      <c r="M74" s="217">
        <f t="shared" si="2"/>
        <v>0.59339999999999948</v>
      </c>
      <c r="N74" s="132">
        <f t="shared" si="3"/>
        <v>0</v>
      </c>
      <c r="O74" s="131">
        <f t="shared" si="4"/>
        <v>0</v>
      </c>
    </row>
    <row r="75" spans="1:15" ht="13" x14ac:dyDescent="0.3">
      <c r="A75" s="73">
        <v>54</v>
      </c>
      <c r="B75" s="134"/>
      <c r="C75" s="135"/>
      <c r="D75" s="187">
        <v>24</v>
      </c>
      <c r="E75" s="191">
        <v>5</v>
      </c>
      <c r="F75" s="189"/>
      <c r="G75" s="136"/>
      <c r="H75" s="203">
        <f t="shared" si="0"/>
        <v>0</v>
      </c>
      <c r="I75" s="194">
        <f t="shared" si="1"/>
        <v>4.1256000000000004</v>
      </c>
      <c r="J75" s="132"/>
      <c r="K75" s="222">
        <f t="shared" si="8"/>
        <v>4.7447999999999997</v>
      </c>
      <c r="L75" s="182"/>
      <c r="M75" s="217">
        <f t="shared" si="2"/>
        <v>0.61919999999999931</v>
      </c>
      <c r="N75" s="132">
        <f t="shared" si="3"/>
        <v>0</v>
      </c>
      <c r="O75" s="131">
        <f t="shared" si="4"/>
        <v>0</v>
      </c>
    </row>
    <row r="76" spans="1:15" ht="13" x14ac:dyDescent="0.3">
      <c r="A76" s="73">
        <v>55</v>
      </c>
      <c r="B76" s="134"/>
      <c r="C76" s="135"/>
      <c r="D76" s="187">
        <v>25</v>
      </c>
      <c r="E76" s="191">
        <v>6</v>
      </c>
      <c r="F76" s="189"/>
      <c r="G76" s="136"/>
      <c r="H76" s="203">
        <f t="shared" si="0"/>
        <v>0</v>
      </c>
      <c r="I76" s="194">
        <f t="shared" si="1"/>
        <v>4.2975000000000003</v>
      </c>
      <c r="J76" s="132"/>
      <c r="K76" s="222">
        <f t="shared" si="8"/>
        <v>4.9424999999999999</v>
      </c>
      <c r="L76" s="182"/>
      <c r="M76" s="217">
        <f t="shared" si="2"/>
        <v>0.64499999999999957</v>
      </c>
      <c r="N76" s="132">
        <f t="shared" si="3"/>
        <v>0</v>
      </c>
      <c r="O76" s="131">
        <f t="shared" si="4"/>
        <v>0</v>
      </c>
    </row>
    <row r="77" spans="1:15" ht="13" x14ac:dyDescent="0.3">
      <c r="A77" s="73">
        <v>56</v>
      </c>
      <c r="B77" s="134"/>
      <c r="C77" s="135"/>
      <c r="D77" s="188">
        <v>40</v>
      </c>
      <c r="E77" s="190">
        <v>7.9</v>
      </c>
      <c r="F77" s="189"/>
      <c r="G77" s="136"/>
      <c r="H77" s="203">
        <f t="shared" si="0"/>
        <v>0</v>
      </c>
      <c r="I77" s="194">
        <f t="shared" si="1"/>
        <v>6.8759999999999994</v>
      </c>
      <c r="J77" s="132"/>
      <c r="K77" s="222">
        <f t="shared" si="8"/>
        <v>7.9079999999999995</v>
      </c>
      <c r="L77" s="182"/>
      <c r="M77" s="217">
        <f t="shared" si="2"/>
        <v>1.032</v>
      </c>
      <c r="N77" s="132">
        <f t="shared" si="3"/>
        <v>0</v>
      </c>
      <c r="O77" s="131">
        <f t="shared" si="4"/>
        <v>0</v>
      </c>
    </row>
    <row r="78" spans="1:15" ht="13" x14ac:dyDescent="0.3">
      <c r="A78" s="73">
        <v>57</v>
      </c>
      <c r="B78" s="134"/>
      <c r="C78" s="135"/>
      <c r="D78" s="188">
        <v>40</v>
      </c>
      <c r="E78" s="190">
        <v>7.95</v>
      </c>
      <c r="F78" s="189"/>
      <c r="G78" s="136"/>
      <c r="H78" s="203">
        <f t="shared" si="0"/>
        <v>0</v>
      </c>
      <c r="I78" s="194">
        <f t="shared" si="1"/>
        <v>6.8759999999999994</v>
      </c>
      <c r="J78" s="132"/>
      <c r="K78" s="222">
        <f t="shared" si="8"/>
        <v>7.9079999999999995</v>
      </c>
      <c r="L78" s="182"/>
      <c r="M78" s="217">
        <f t="shared" si="2"/>
        <v>1.032</v>
      </c>
      <c r="N78" s="132">
        <f t="shared" si="3"/>
        <v>0</v>
      </c>
      <c r="O78" s="131">
        <f t="shared" si="4"/>
        <v>0</v>
      </c>
    </row>
    <row r="79" spans="1:15" ht="13" x14ac:dyDescent="0.3">
      <c r="A79" s="73">
        <v>58</v>
      </c>
      <c r="B79" s="134"/>
      <c r="C79" s="135"/>
      <c r="D79" s="188">
        <v>40</v>
      </c>
      <c r="E79" s="190">
        <v>8</v>
      </c>
      <c r="F79" s="189"/>
      <c r="G79" s="136"/>
      <c r="H79" s="203">
        <f t="shared" si="0"/>
        <v>0</v>
      </c>
      <c r="I79" s="194">
        <f t="shared" si="1"/>
        <v>6.8759999999999994</v>
      </c>
      <c r="J79" s="132"/>
      <c r="K79" s="222">
        <f t="shared" si="8"/>
        <v>7.9079999999999995</v>
      </c>
      <c r="L79" s="182"/>
      <c r="M79" s="217">
        <f t="shared" si="2"/>
        <v>1.032</v>
      </c>
      <c r="N79" s="132">
        <f t="shared" si="3"/>
        <v>0</v>
      </c>
      <c r="O79" s="131">
        <f t="shared" si="4"/>
        <v>0</v>
      </c>
    </row>
    <row r="80" spans="1:15" ht="13" x14ac:dyDescent="0.3">
      <c r="A80" s="73">
        <v>59</v>
      </c>
      <c r="B80" s="134"/>
      <c r="C80" s="135"/>
      <c r="D80" s="188">
        <v>40</v>
      </c>
      <c r="E80" s="190">
        <v>8.4499999999999993</v>
      </c>
      <c r="F80" s="189"/>
      <c r="G80" s="136"/>
      <c r="H80" s="203">
        <f t="shared" si="0"/>
        <v>0</v>
      </c>
      <c r="I80" s="194">
        <f t="shared" si="1"/>
        <v>6.8759999999999994</v>
      </c>
      <c r="J80" s="132"/>
      <c r="K80" s="222">
        <f t="shared" si="8"/>
        <v>7.9079999999999995</v>
      </c>
      <c r="L80" s="132"/>
      <c r="M80" s="217">
        <f t="shared" si="2"/>
        <v>1.032</v>
      </c>
      <c r="N80" s="132">
        <f t="shared" si="3"/>
        <v>0</v>
      </c>
      <c r="O80" s="131">
        <f t="shared" si="4"/>
        <v>0</v>
      </c>
    </row>
    <row r="81" spans="1:15" ht="13" x14ac:dyDescent="0.3">
      <c r="A81" s="73">
        <v>60</v>
      </c>
      <c r="B81" s="134"/>
      <c r="C81" s="135"/>
      <c r="D81" s="188">
        <v>40</v>
      </c>
      <c r="E81" s="190">
        <v>8.5</v>
      </c>
      <c r="F81" s="189"/>
      <c r="G81" s="136"/>
      <c r="H81" s="203">
        <f t="shared" si="0"/>
        <v>0</v>
      </c>
      <c r="I81" s="194">
        <f t="shared" si="1"/>
        <v>6.8759999999999994</v>
      </c>
      <c r="J81" s="132"/>
      <c r="K81" s="222">
        <f t="shared" si="8"/>
        <v>7.9079999999999995</v>
      </c>
      <c r="L81" s="132"/>
      <c r="M81" s="217">
        <f t="shared" si="2"/>
        <v>1.032</v>
      </c>
      <c r="N81" s="132">
        <f t="shared" si="3"/>
        <v>0</v>
      </c>
      <c r="O81" s="131">
        <f t="shared" si="4"/>
        <v>0</v>
      </c>
    </row>
    <row r="82" spans="1:15" ht="13" x14ac:dyDescent="0.3">
      <c r="A82" s="73">
        <v>61</v>
      </c>
      <c r="B82" s="134"/>
      <c r="C82" s="135"/>
      <c r="D82" s="188">
        <v>40</v>
      </c>
      <c r="E82" s="190">
        <v>8.9</v>
      </c>
      <c r="F82" s="189"/>
      <c r="G82" s="136"/>
      <c r="H82" s="203">
        <f t="shared" si="0"/>
        <v>0</v>
      </c>
      <c r="I82" s="194">
        <f t="shared" si="1"/>
        <v>6.8759999999999994</v>
      </c>
      <c r="J82" s="132"/>
      <c r="K82" s="222">
        <f t="shared" si="8"/>
        <v>7.9079999999999995</v>
      </c>
      <c r="L82" s="132"/>
      <c r="M82" s="217">
        <f t="shared" si="2"/>
        <v>1.032</v>
      </c>
      <c r="N82" s="132">
        <f t="shared" si="3"/>
        <v>0</v>
      </c>
      <c r="O82" s="131">
        <f t="shared" si="4"/>
        <v>0</v>
      </c>
    </row>
    <row r="83" spans="1:15" ht="13" x14ac:dyDescent="0.3">
      <c r="A83" s="73">
        <v>62</v>
      </c>
      <c r="B83" s="134"/>
      <c r="C83" s="135"/>
      <c r="D83" s="188">
        <v>40</v>
      </c>
      <c r="E83" s="190">
        <v>8.9499999999999993</v>
      </c>
      <c r="F83" s="189"/>
      <c r="G83" s="136"/>
      <c r="H83" s="203">
        <f t="shared" si="0"/>
        <v>0</v>
      </c>
      <c r="I83" s="194">
        <f t="shared" si="1"/>
        <v>6.8759999999999994</v>
      </c>
      <c r="J83" s="132"/>
      <c r="K83" s="222">
        <f t="shared" si="8"/>
        <v>7.9079999999999995</v>
      </c>
      <c r="L83" s="132"/>
      <c r="M83" s="217">
        <f t="shared" si="2"/>
        <v>1.032</v>
      </c>
      <c r="N83" s="132">
        <f t="shared" si="3"/>
        <v>0</v>
      </c>
      <c r="O83" s="131">
        <f t="shared" si="4"/>
        <v>0</v>
      </c>
    </row>
    <row r="84" spans="1:15" ht="13" x14ac:dyDescent="0.3">
      <c r="A84" s="73">
        <v>63</v>
      </c>
      <c r="B84" s="134"/>
      <c r="C84" s="135"/>
      <c r="D84" s="188">
        <v>40</v>
      </c>
      <c r="E84" s="190">
        <v>9</v>
      </c>
      <c r="F84" s="189"/>
      <c r="G84" s="136"/>
      <c r="H84" s="203">
        <f t="shared" si="0"/>
        <v>0</v>
      </c>
      <c r="I84" s="194">
        <f t="shared" si="1"/>
        <v>6.8759999999999994</v>
      </c>
      <c r="J84" s="132"/>
      <c r="K84" s="222">
        <f t="shared" si="8"/>
        <v>7.9079999999999995</v>
      </c>
      <c r="L84" s="132"/>
      <c r="M84" s="217">
        <f t="shared" si="2"/>
        <v>1.032</v>
      </c>
      <c r="N84" s="132">
        <f t="shared" si="3"/>
        <v>0</v>
      </c>
      <c r="O84" s="131">
        <f t="shared" si="4"/>
        <v>0</v>
      </c>
    </row>
    <row r="85" spans="1:15" ht="13" x14ac:dyDescent="0.3">
      <c r="A85" s="73">
        <v>64</v>
      </c>
      <c r="B85" s="134"/>
      <c r="C85" s="135"/>
      <c r="D85" s="188">
        <v>40</v>
      </c>
      <c r="E85" s="190">
        <v>9.0500000000000007</v>
      </c>
      <c r="F85" s="189"/>
      <c r="G85" s="136"/>
      <c r="H85" s="203">
        <f t="shared" si="0"/>
        <v>0</v>
      </c>
      <c r="I85" s="194">
        <f t="shared" si="1"/>
        <v>6.8759999999999994</v>
      </c>
      <c r="J85" s="132"/>
      <c r="K85" s="222">
        <f t="shared" si="8"/>
        <v>7.9079999999999995</v>
      </c>
      <c r="L85" s="132"/>
      <c r="M85" s="217">
        <f t="shared" si="2"/>
        <v>1.032</v>
      </c>
      <c r="N85" s="132">
        <f t="shared" si="3"/>
        <v>0</v>
      </c>
      <c r="O85" s="131">
        <f t="shared" si="4"/>
        <v>0</v>
      </c>
    </row>
    <row r="86" spans="1:15" ht="13" x14ac:dyDescent="0.3">
      <c r="A86" s="73">
        <v>65</v>
      </c>
      <c r="B86" s="134"/>
      <c r="C86" s="135"/>
      <c r="D86" s="188">
        <v>40</v>
      </c>
      <c r="E86" s="190">
        <v>9.15</v>
      </c>
      <c r="F86" s="189"/>
      <c r="G86" s="136"/>
      <c r="H86" s="203">
        <f t="shared" si="0"/>
        <v>0</v>
      </c>
      <c r="I86" s="194">
        <f t="shared" si="1"/>
        <v>6.8759999999999994</v>
      </c>
      <c r="J86" s="132"/>
      <c r="K86" s="222">
        <f t="shared" si="8"/>
        <v>7.9079999999999995</v>
      </c>
      <c r="L86" s="132"/>
      <c r="M86" s="217">
        <f t="shared" si="2"/>
        <v>1.032</v>
      </c>
      <c r="N86" s="132">
        <f t="shared" si="3"/>
        <v>0</v>
      </c>
      <c r="O86" s="131">
        <f t="shared" si="4"/>
        <v>0</v>
      </c>
    </row>
    <row r="87" spans="1:15" ht="13" x14ac:dyDescent="0.3">
      <c r="A87" s="73">
        <v>66</v>
      </c>
      <c r="B87" s="184"/>
      <c r="C87" s="185"/>
      <c r="D87" s="188">
        <v>40</v>
      </c>
      <c r="E87" s="192">
        <v>9.8000000000000007</v>
      </c>
      <c r="F87" s="189"/>
      <c r="G87" s="136"/>
      <c r="H87" s="203">
        <f t="shared" si="0"/>
        <v>0</v>
      </c>
      <c r="I87" s="194">
        <f t="shared" si="1"/>
        <v>6.8759999999999994</v>
      </c>
      <c r="J87" s="183"/>
      <c r="K87" s="222">
        <f t="shared" si="8"/>
        <v>7.9079999999999995</v>
      </c>
      <c r="L87" s="183"/>
      <c r="M87" s="217">
        <f t="shared" si="2"/>
        <v>1.032</v>
      </c>
      <c r="N87" s="132">
        <f t="shared" si="3"/>
        <v>0</v>
      </c>
      <c r="O87" s="131">
        <f t="shared" si="4"/>
        <v>0</v>
      </c>
    </row>
    <row r="88" spans="1:15" ht="13.5" thickBot="1" x14ac:dyDescent="0.35">
      <c r="A88" s="205">
        <v>67</v>
      </c>
      <c r="B88" s="184"/>
      <c r="C88" s="185"/>
      <c r="D88" s="206">
        <v>40</v>
      </c>
      <c r="E88" s="228">
        <v>10.25</v>
      </c>
      <c r="F88" s="207"/>
      <c r="G88" s="208"/>
      <c r="H88" s="203">
        <f t="shared" si="0"/>
        <v>0</v>
      </c>
      <c r="I88" s="223">
        <f t="shared" si="1"/>
        <v>6.8759999999999994</v>
      </c>
      <c r="J88" s="224"/>
      <c r="K88" s="226">
        <f t="shared" si="8"/>
        <v>7.9079999999999995</v>
      </c>
      <c r="L88" s="224"/>
      <c r="M88" s="225">
        <f t="shared" si="2"/>
        <v>1.032</v>
      </c>
      <c r="N88" s="183">
        <f t="shared" si="3"/>
        <v>0</v>
      </c>
      <c r="O88" s="209">
        <f t="shared" si="4"/>
        <v>0</v>
      </c>
    </row>
    <row r="89" spans="1:15" ht="13.5" thickBot="1" x14ac:dyDescent="0.35">
      <c r="A89" s="240" t="s">
        <v>27</v>
      </c>
      <c r="B89" s="241"/>
      <c r="C89" s="242"/>
      <c r="D89" s="210" t="s">
        <v>78</v>
      </c>
      <c r="E89" s="211" t="s">
        <v>78</v>
      </c>
      <c r="F89" s="212">
        <f>SUM(F22:F88)</f>
        <v>0</v>
      </c>
      <c r="G89" s="213">
        <f>SUM(G22:G88)</f>
        <v>0</v>
      </c>
      <c r="H89" s="213">
        <f>SUM(H22:H88)</f>
        <v>0</v>
      </c>
      <c r="I89" s="214" t="s">
        <v>78</v>
      </c>
      <c r="J89" s="215" t="s">
        <v>78</v>
      </c>
      <c r="K89" s="214" t="s">
        <v>78</v>
      </c>
      <c r="L89" s="216" t="s">
        <v>78</v>
      </c>
      <c r="M89" s="115" t="s">
        <v>78</v>
      </c>
      <c r="N89" s="74">
        <f>SUM(N22:N88)</f>
        <v>0</v>
      </c>
      <c r="O89" s="104">
        <f>SUM(O22:O88)</f>
        <v>0</v>
      </c>
    </row>
    <row r="90" spans="1:15" ht="13" x14ac:dyDescent="0.3">
      <c r="A90" s="4"/>
      <c r="B90" s="4"/>
      <c r="C90" s="4"/>
      <c r="D90" s="22"/>
      <c r="E90" s="4"/>
      <c r="F90" s="4"/>
      <c r="G90" s="75"/>
      <c r="H90" s="75"/>
      <c r="I90" s="75"/>
      <c r="J90" s="75"/>
      <c r="K90" s="128"/>
      <c r="L90" s="128"/>
      <c r="M90" s="75"/>
      <c r="N90" s="16"/>
      <c r="O90" s="16"/>
    </row>
    <row r="91" spans="1:15" ht="15.5" x14ac:dyDescent="0.35">
      <c r="A91" s="239" t="s">
        <v>18</v>
      </c>
      <c r="B91" s="239"/>
      <c r="C91" s="239"/>
      <c r="D91" s="239"/>
      <c r="E91" s="239"/>
      <c r="F91" s="239"/>
      <c r="G91" s="239"/>
      <c r="H91" s="239"/>
      <c r="I91" s="239"/>
      <c r="J91" s="239"/>
      <c r="K91" s="239"/>
      <c r="L91" s="239"/>
      <c r="M91" s="75"/>
      <c r="N91" s="16"/>
      <c r="O91" s="16"/>
    </row>
    <row r="92" spans="1:15" ht="15.5" x14ac:dyDescent="0.35">
      <c r="A92" s="239" t="s">
        <v>105</v>
      </c>
      <c r="B92" s="239"/>
      <c r="C92" s="239"/>
      <c r="D92" s="239"/>
      <c r="E92" s="239"/>
      <c r="F92" s="239"/>
      <c r="G92" s="239"/>
      <c r="H92" s="239"/>
      <c r="I92" s="239"/>
      <c r="J92" s="239"/>
      <c r="K92" s="239"/>
      <c r="L92" s="239"/>
      <c r="M92" s="75"/>
      <c r="N92" s="16"/>
      <c r="O92" s="16"/>
    </row>
    <row r="93" spans="1:15" ht="15.5" x14ac:dyDescent="0.35">
      <c r="A93" s="231"/>
      <c r="B93" s="231"/>
      <c r="C93" s="231"/>
      <c r="D93" s="231"/>
      <c r="E93" s="231"/>
      <c r="F93" s="66"/>
      <c r="G93" s="6"/>
      <c r="H93" s="6"/>
      <c r="I93" s="6"/>
      <c r="J93" s="6"/>
      <c r="K93" s="129"/>
      <c r="L93" s="129"/>
      <c r="M93" s="76"/>
      <c r="N93" s="76"/>
      <c r="O93" s="76"/>
    </row>
    <row r="94" spans="1:15" ht="13" x14ac:dyDescent="0.3">
      <c r="A94" s="229" t="s">
        <v>19</v>
      </c>
      <c r="B94" s="229"/>
      <c r="C94" s="229"/>
      <c r="D94" s="229"/>
      <c r="E94" s="229"/>
      <c r="F94" s="77"/>
      <c r="G94" s="229" t="s">
        <v>20</v>
      </c>
      <c r="H94" s="229"/>
      <c r="I94" s="67"/>
      <c r="J94" s="67"/>
      <c r="K94" s="243" t="s">
        <v>21</v>
      </c>
      <c r="L94" s="243"/>
      <c r="M94" s="75"/>
      <c r="N94" s="16"/>
      <c r="O94" s="16"/>
    </row>
    <row r="95" spans="1:15" ht="15.5" x14ac:dyDescent="0.35">
      <c r="A95" s="239" t="s">
        <v>106</v>
      </c>
      <c r="B95" s="239"/>
      <c r="C95" s="239"/>
      <c r="D95" s="239"/>
      <c r="E95" s="239"/>
      <c r="F95" s="239"/>
      <c r="G95" s="239"/>
      <c r="H95" s="239"/>
      <c r="I95" s="239"/>
      <c r="J95" s="239"/>
      <c r="K95" s="239"/>
      <c r="L95" s="239"/>
      <c r="M95" s="75"/>
      <c r="N95" s="16"/>
      <c r="O95" s="16"/>
    </row>
    <row r="96" spans="1:15" ht="15.5" x14ac:dyDescent="0.35">
      <c r="A96" s="231"/>
      <c r="B96" s="231"/>
      <c r="C96" s="231"/>
      <c r="D96" s="231"/>
      <c r="E96" s="231"/>
      <c r="F96" s="66"/>
      <c r="G96" s="6"/>
      <c r="H96" s="6"/>
      <c r="I96" s="6"/>
      <c r="J96" s="6"/>
      <c r="K96" s="129"/>
      <c r="L96" s="129"/>
      <c r="M96" s="76"/>
      <c r="N96" s="76"/>
      <c r="O96" s="76"/>
    </row>
    <row r="97" spans="1:15" ht="13" x14ac:dyDescent="0.3">
      <c r="A97" s="229" t="s">
        <v>19</v>
      </c>
      <c r="B97" s="229"/>
      <c r="C97" s="229"/>
      <c r="D97" s="229"/>
      <c r="E97" s="229"/>
      <c r="F97" s="65"/>
      <c r="G97" s="229" t="s">
        <v>20</v>
      </c>
      <c r="H97" s="229"/>
      <c r="I97" s="67"/>
      <c r="J97" s="67"/>
      <c r="K97" s="243" t="s">
        <v>21</v>
      </c>
      <c r="L97" s="243"/>
      <c r="M97" s="75"/>
      <c r="N97" s="16"/>
      <c r="O97" s="16"/>
    </row>
    <row r="98" spans="1:15" ht="15.5" x14ac:dyDescent="0.35">
      <c r="A98" s="231"/>
      <c r="B98" s="231"/>
      <c r="C98" s="231"/>
      <c r="D98" s="231"/>
      <c r="E98" s="231"/>
      <c r="F98" s="66"/>
      <c r="G98" s="6"/>
      <c r="H98" s="6"/>
      <c r="I98" s="6"/>
      <c r="J98" s="6"/>
      <c r="K98" s="129"/>
      <c r="L98" s="129"/>
      <c r="M98" s="76"/>
      <c r="N98" s="76"/>
      <c r="O98" s="76"/>
    </row>
    <row r="99" spans="1:15" ht="13" x14ac:dyDescent="0.3">
      <c r="A99" s="229" t="s">
        <v>19</v>
      </c>
      <c r="B99" s="229"/>
      <c r="C99" s="229"/>
      <c r="D99" s="229"/>
      <c r="E99" s="229"/>
      <c r="F99" s="65"/>
      <c r="G99" s="229" t="s">
        <v>20</v>
      </c>
      <c r="H99" s="229"/>
      <c r="I99" s="67"/>
      <c r="J99" s="67"/>
      <c r="K99" s="243" t="s">
        <v>21</v>
      </c>
      <c r="L99" s="243"/>
      <c r="M99" s="75"/>
      <c r="N99" s="16"/>
      <c r="O99" s="16"/>
    </row>
    <row r="100" spans="1:15" ht="15.5" x14ac:dyDescent="0.35">
      <c r="A100" s="231"/>
      <c r="B100" s="231"/>
      <c r="C100" s="231"/>
      <c r="D100" s="231"/>
      <c r="E100" s="231"/>
      <c r="F100" s="66"/>
      <c r="G100" s="6"/>
      <c r="H100" s="6"/>
      <c r="I100" s="6"/>
      <c r="J100" s="6"/>
      <c r="K100" s="129"/>
      <c r="L100" s="129"/>
      <c r="M100" s="76"/>
      <c r="N100" s="76"/>
      <c r="O100" s="76"/>
    </row>
    <row r="101" spans="1:15" ht="13" x14ac:dyDescent="0.3">
      <c r="A101" s="229" t="s">
        <v>19</v>
      </c>
      <c r="B101" s="229"/>
      <c r="C101" s="229"/>
      <c r="D101" s="229"/>
      <c r="E101" s="229"/>
      <c r="F101" s="65"/>
      <c r="G101" s="229" t="s">
        <v>20</v>
      </c>
      <c r="H101" s="229"/>
      <c r="I101" s="67"/>
      <c r="J101" s="67"/>
      <c r="K101" s="243" t="s">
        <v>21</v>
      </c>
      <c r="L101" s="243"/>
      <c r="M101" s="75"/>
      <c r="N101" s="16"/>
      <c r="O101" s="16"/>
    </row>
    <row r="102" spans="1:15" ht="13" x14ac:dyDescent="0.3">
      <c r="A102" s="4"/>
      <c r="B102" s="4"/>
      <c r="C102" s="4"/>
      <c r="D102" s="22"/>
      <c r="E102" s="4"/>
      <c r="F102" s="4"/>
      <c r="G102" s="75"/>
      <c r="H102" s="75"/>
      <c r="I102" s="75"/>
      <c r="J102" s="75"/>
      <c r="K102" s="128"/>
      <c r="L102" s="128"/>
      <c r="M102" s="75"/>
      <c r="N102" s="16"/>
      <c r="O102" s="16"/>
    </row>
    <row r="103" spans="1:15" ht="13" x14ac:dyDescent="0.3">
      <c r="A103" s="4"/>
      <c r="B103" s="4"/>
      <c r="C103" s="4"/>
      <c r="D103" s="22"/>
      <c r="E103" s="4"/>
      <c r="F103" s="4"/>
      <c r="G103" s="4"/>
      <c r="H103" s="4"/>
      <c r="I103" s="4"/>
      <c r="J103" s="75"/>
      <c r="K103" s="128"/>
      <c r="L103" s="128"/>
      <c r="M103" s="75"/>
      <c r="N103" s="16"/>
      <c r="O103" s="16"/>
    </row>
    <row r="104" spans="1:15" x14ac:dyDescent="0.25">
      <c r="N104" s="78"/>
      <c r="O104" s="78"/>
    </row>
  </sheetData>
  <mergeCells count="52">
    <mergeCell ref="A101:E101"/>
    <mergeCell ref="G101:H101"/>
    <mergeCell ref="K101:L101"/>
    <mergeCell ref="A94:E94"/>
    <mergeCell ref="G94:H94"/>
    <mergeCell ref="K94:L94"/>
    <mergeCell ref="A95:L95"/>
    <mergeCell ref="A96:E96"/>
    <mergeCell ref="A97:E97"/>
    <mergeCell ref="G97:H97"/>
    <mergeCell ref="K97:L97"/>
    <mergeCell ref="A98:E98"/>
    <mergeCell ref="A99:E99"/>
    <mergeCell ref="G99:H99"/>
    <mergeCell ref="K99:L99"/>
    <mergeCell ref="A100:E100"/>
    <mergeCell ref="A93:E93"/>
    <mergeCell ref="H18:H19"/>
    <mergeCell ref="I18:J19"/>
    <mergeCell ref="K18:L19"/>
    <mergeCell ref="M18:M19"/>
    <mergeCell ref="I20:J20"/>
    <mergeCell ref="K20:L20"/>
    <mergeCell ref="A21:G21"/>
    <mergeCell ref="A91:L91"/>
    <mergeCell ref="A92:L92"/>
    <mergeCell ref="A89:C89"/>
    <mergeCell ref="N18:N19"/>
    <mergeCell ref="O18:O19"/>
    <mergeCell ref="A12:H12"/>
    <mergeCell ref="J12:K12"/>
    <mergeCell ref="B15:C15"/>
    <mergeCell ref="F15:I15"/>
    <mergeCell ref="F16:I16"/>
    <mergeCell ref="A18:A19"/>
    <mergeCell ref="B18:B19"/>
    <mergeCell ref="C18:C19"/>
    <mergeCell ref="D18:F18"/>
    <mergeCell ref="G18:G19"/>
    <mergeCell ref="A13:H13"/>
    <mergeCell ref="A10:E10"/>
    <mergeCell ref="I10:N10"/>
    <mergeCell ref="A11:E11"/>
    <mergeCell ref="I11:N11"/>
    <mergeCell ref="A7:O7"/>
    <mergeCell ref="A8:O8"/>
    <mergeCell ref="A6:O6"/>
    <mergeCell ref="A1:O1"/>
    <mergeCell ref="A2:O2"/>
    <mergeCell ref="A3:O3"/>
    <mergeCell ref="A4:O4"/>
    <mergeCell ref="A5:O5"/>
  </mergeCells>
  <conditionalFormatting sqref="H22:H88">
    <cfRule type="cellIs" dxfId="5" priority="2" stopIfTrue="1" operator="equal">
      <formula>0</formula>
    </cfRule>
  </conditionalFormatting>
  <pageMargins left="0.70866141732283472" right="0.70866141732283472" top="0.86614173228346458" bottom="0.74803149606299213" header="0.31496062992125984" footer="0.31496062992125984"/>
  <pageSetup paperSize="9" scale="78" fitToHeight="0" orientation="landscape" r:id="rId1"/>
  <headerFooter>
    <oddHeader>&amp;R&amp;"Times New Roman,Regular" 2.pielikums 
metodiskajam materiālam par tabakas izstrādājumu inventarizāciju un akcīzes nodokļa 
starpības summas aprēķināšanu saistībā ar akcīzes nodokļa likmes maiņu 2026.gada 1.janvārī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6"/>
  <sheetViews>
    <sheetView zoomScaleNormal="100" workbookViewId="0">
      <selection activeCell="A9" sqref="A9:J9"/>
    </sheetView>
  </sheetViews>
  <sheetFormatPr defaultRowHeight="12.5" x14ac:dyDescent="0.25"/>
  <cols>
    <col min="1" max="1" width="4.54296875" customWidth="1"/>
    <col min="2" max="2" width="10" customWidth="1"/>
    <col min="3" max="3" width="23.54296875" customWidth="1"/>
    <col min="4" max="4" width="15.81640625" customWidth="1"/>
    <col min="5" max="5" width="14" customWidth="1"/>
    <col min="6" max="6" width="17.54296875" customWidth="1"/>
    <col min="7" max="7" width="18" customWidth="1"/>
    <col min="8" max="8" width="18.1796875" customWidth="1"/>
    <col min="9" max="10" width="17.453125" customWidth="1"/>
    <col min="11" max="11" width="13.81640625" customWidth="1"/>
  </cols>
  <sheetData>
    <row r="1" spans="1:14" ht="16.5" customHeight="1" x14ac:dyDescent="0.35">
      <c r="A1" s="248" t="s">
        <v>108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30"/>
    </row>
    <row r="2" spans="1:14" ht="15.75" customHeight="1" x14ac:dyDescent="0.35">
      <c r="A2" s="244" t="s">
        <v>76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N2" s="15"/>
    </row>
    <row r="3" spans="1:14" ht="17.25" customHeight="1" x14ac:dyDescent="0.35">
      <c r="A3" s="244" t="s">
        <v>77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N3" s="18"/>
    </row>
    <row r="4" spans="1:14" ht="15.75" customHeight="1" x14ac:dyDescent="0.35">
      <c r="A4" s="244" t="s">
        <v>94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33"/>
    </row>
    <row r="5" spans="1:14" ht="15.5" x14ac:dyDescent="0.35">
      <c r="A5" s="248" t="s">
        <v>97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</row>
    <row r="6" spans="1:14" ht="15.5" x14ac:dyDescent="0.3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4" ht="15.75" customHeight="1" x14ac:dyDescent="0.3">
      <c r="A7" s="245"/>
      <c r="B7" s="245"/>
      <c r="C7" s="245"/>
      <c r="D7" s="245"/>
      <c r="E7" s="11"/>
      <c r="F7" s="245"/>
      <c r="G7" s="245"/>
      <c r="H7" s="245"/>
      <c r="I7" s="245"/>
      <c r="J7" s="245"/>
      <c r="K7" s="4"/>
    </row>
    <row r="8" spans="1:14" ht="13" x14ac:dyDescent="0.3">
      <c r="A8" s="246" t="s">
        <v>0</v>
      </c>
      <c r="B8" s="246"/>
      <c r="C8" s="246"/>
      <c r="D8" s="246"/>
      <c r="E8" s="11"/>
      <c r="F8" s="246" t="s">
        <v>1</v>
      </c>
      <c r="G8" s="246"/>
      <c r="H8" s="246"/>
      <c r="I8" s="246"/>
      <c r="J8" s="246"/>
      <c r="K8" s="4"/>
    </row>
    <row r="9" spans="1:14" ht="17.5" x14ac:dyDescent="0.35">
      <c r="A9" s="247" t="s">
        <v>22</v>
      </c>
      <c r="B9" s="247"/>
      <c r="C9" s="247"/>
      <c r="D9" s="247"/>
      <c r="E9" s="247"/>
      <c r="F9" s="247"/>
      <c r="G9" s="247"/>
      <c r="H9" s="247"/>
      <c r="I9" s="247"/>
      <c r="J9" s="247"/>
      <c r="K9" s="2"/>
    </row>
    <row r="10" spans="1:14" ht="17.5" x14ac:dyDescent="0.35">
      <c r="A10" s="230" t="s">
        <v>23</v>
      </c>
      <c r="B10" s="256"/>
      <c r="C10" s="256"/>
      <c r="D10" s="256"/>
      <c r="E10" s="256"/>
      <c r="F10" s="256"/>
      <c r="G10" s="256"/>
      <c r="H10" s="12"/>
      <c r="I10" s="35"/>
      <c r="J10" s="5"/>
    </row>
    <row r="11" spans="1:14" ht="15.5" x14ac:dyDescent="0.35">
      <c r="A11" s="285" t="s">
        <v>107</v>
      </c>
      <c r="B11" s="279"/>
      <c r="C11" s="279"/>
      <c r="D11" s="286" t="s">
        <v>2</v>
      </c>
      <c r="E11" s="286"/>
      <c r="F11" s="287"/>
      <c r="G11" s="287"/>
      <c r="H11" s="287"/>
      <c r="I11" s="280"/>
      <c r="J11" s="281"/>
      <c r="K11" s="9"/>
    </row>
    <row r="12" spans="1:14" ht="14.25" customHeight="1" x14ac:dyDescent="0.35">
      <c r="A12" s="288"/>
      <c r="B12" s="282"/>
      <c r="C12" s="289" t="s">
        <v>3</v>
      </c>
      <c r="D12" s="290"/>
      <c r="E12" s="291"/>
      <c r="F12" s="292" t="s">
        <v>4</v>
      </c>
      <c r="G12" s="292"/>
      <c r="H12" s="292"/>
      <c r="I12" s="309" t="s">
        <v>109</v>
      </c>
      <c r="J12" s="309"/>
      <c r="K12" s="310"/>
    </row>
    <row r="13" spans="1:14" ht="13.5" thickBot="1" x14ac:dyDescent="0.35">
      <c r="A13" s="288"/>
      <c r="B13" s="293"/>
      <c r="C13" s="293"/>
      <c r="D13" s="293"/>
      <c r="E13" s="293"/>
      <c r="F13" s="293"/>
      <c r="G13" s="294"/>
      <c r="H13" s="293"/>
      <c r="I13" s="309" t="s">
        <v>110</v>
      </c>
      <c r="J13" s="311"/>
      <c r="K13" s="312"/>
    </row>
    <row r="14" spans="1:14" ht="54.75" customHeight="1" x14ac:dyDescent="0.25">
      <c r="A14" s="295" t="s">
        <v>5</v>
      </c>
      <c r="B14" s="283" t="s">
        <v>24</v>
      </c>
      <c r="C14" s="296" t="s">
        <v>25</v>
      </c>
      <c r="D14" s="297" t="s">
        <v>42</v>
      </c>
      <c r="E14" s="298" t="s">
        <v>26</v>
      </c>
      <c r="F14" s="299" t="s">
        <v>111</v>
      </c>
      <c r="G14" s="300" t="s">
        <v>112</v>
      </c>
      <c r="H14" s="300" t="s">
        <v>45</v>
      </c>
      <c r="I14" s="300" t="s">
        <v>113</v>
      </c>
      <c r="J14" s="299" t="s">
        <v>114</v>
      </c>
      <c r="K14" s="301" t="s">
        <v>93</v>
      </c>
    </row>
    <row r="15" spans="1:14" ht="70.5" customHeight="1" thickBot="1" x14ac:dyDescent="0.3">
      <c r="A15" s="302"/>
      <c r="B15" s="284"/>
      <c r="C15" s="303"/>
      <c r="D15" s="304"/>
      <c r="E15" s="305"/>
      <c r="F15" s="306"/>
      <c r="G15" s="307"/>
      <c r="H15" s="307"/>
      <c r="I15" s="307"/>
      <c r="J15" s="306"/>
      <c r="K15" s="308"/>
    </row>
    <row r="16" spans="1:14" ht="14.5" thickBot="1" x14ac:dyDescent="0.3">
      <c r="A16" s="87" t="s">
        <v>6</v>
      </c>
      <c r="B16" s="88" t="s">
        <v>7</v>
      </c>
      <c r="C16" s="89" t="s">
        <v>8</v>
      </c>
      <c r="D16" s="90" t="s">
        <v>9</v>
      </c>
      <c r="E16" s="91" t="s">
        <v>10</v>
      </c>
      <c r="F16" s="79" t="s">
        <v>11</v>
      </c>
      <c r="G16" s="28" t="s">
        <v>12</v>
      </c>
      <c r="H16" s="24" t="s">
        <v>13</v>
      </c>
      <c r="I16" s="40" t="s">
        <v>14</v>
      </c>
      <c r="J16" s="24" t="s">
        <v>15</v>
      </c>
      <c r="K16" s="24" t="s">
        <v>16</v>
      </c>
    </row>
    <row r="17" spans="1:11" ht="13" thickBot="1" x14ac:dyDescent="0.3">
      <c r="A17" s="252" t="s">
        <v>17</v>
      </c>
      <c r="B17" s="253"/>
      <c r="C17" s="254"/>
      <c r="D17" s="253"/>
      <c r="E17" s="253"/>
      <c r="F17" s="255"/>
      <c r="G17" s="38" t="s">
        <v>39</v>
      </c>
      <c r="H17" s="26" t="s">
        <v>38</v>
      </c>
      <c r="I17" s="41" t="s">
        <v>99</v>
      </c>
      <c r="J17" s="27" t="s">
        <v>100</v>
      </c>
      <c r="K17" s="26" t="s">
        <v>43</v>
      </c>
    </row>
    <row r="18" spans="1:11" ht="13" x14ac:dyDescent="0.3">
      <c r="A18" s="107">
        <v>1</v>
      </c>
      <c r="B18" s="146"/>
      <c r="C18" s="147"/>
      <c r="D18" s="148"/>
      <c r="E18" s="149"/>
      <c r="F18" s="143"/>
      <c r="G18" s="47">
        <f t="shared" ref="G18" si="0">IF(D18-F18&gt;=0,D18-F18,0)</f>
        <v>0</v>
      </c>
      <c r="H18" s="39">
        <f>G18*E18</f>
        <v>0</v>
      </c>
      <c r="I18" s="29">
        <f>ROUND(202.7/1000*H18, 2)</f>
        <v>0</v>
      </c>
      <c r="J18" s="29">
        <f>ROUND(240/1000*H18, 2)</f>
        <v>0</v>
      </c>
      <c r="K18" s="31">
        <f>ROUND(J18-I18, 2)</f>
        <v>0</v>
      </c>
    </row>
    <row r="19" spans="1:11" ht="13" x14ac:dyDescent="0.3">
      <c r="A19" s="108">
        <v>2</v>
      </c>
      <c r="B19" s="150"/>
      <c r="C19" s="151"/>
      <c r="D19" s="152"/>
      <c r="E19" s="153"/>
      <c r="F19" s="144"/>
      <c r="G19" s="47">
        <f t="shared" ref="G19:G23" si="1">IF(D19-F19&gt;=0,D19-F19,0)</f>
        <v>0</v>
      </c>
      <c r="H19" s="39">
        <f t="shared" ref="H19:H23" si="2">G19*E19</f>
        <v>0</v>
      </c>
      <c r="I19" s="29">
        <f t="shared" ref="I19:I23" si="3">ROUND(202.7/1000*H19, 2)</f>
        <v>0</v>
      </c>
      <c r="J19" s="29">
        <f t="shared" ref="J19:J23" si="4">ROUND(240/1000*H19, 2)</f>
        <v>0</v>
      </c>
      <c r="K19" s="31">
        <f t="shared" ref="K19:K23" si="5">ROUND(J19-I19, 2)</f>
        <v>0</v>
      </c>
    </row>
    <row r="20" spans="1:11" ht="13" x14ac:dyDescent="0.3">
      <c r="A20" s="108">
        <v>3</v>
      </c>
      <c r="B20" s="150"/>
      <c r="C20" s="151"/>
      <c r="D20" s="152"/>
      <c r="E20" s="153"/>
      <c r="F20" s="144"/>
      <c r="G20" s="47">
        <f t="shared" si="1"/>
        <v>0</v>
      </c>
      <c r="H20" s="39">
        <f t="shared" si="2"/>
        <v>0</v>
      </c>
      <c r="I20" s="29">
        <f t="shared" si="3"/>
        <v>0</v>
      </c>
      <c r="J20" s="29">
        <f t="shared" si="4"/>
        <v>0</v>
      </c>
      <c r="K20" s="31">
        <f t="shared" si="5"/>
        <v>0</v>
      </c>
    </row>
    <row r="21" spans="1:11" ht="13" x14ac:dyDescent="0.3">
      <c r="A21" s="108">
        <v>4</v>
      </c>
      <c r="B21" s="150"/>
      <c r="C21" s="151"/>
      <c r="D21" s="152"/>
      <c r="E21" s="153"/>
      <c r="F21" s="144"/>
      <c r="G21" s="47">
        <f t="shared" si="1"/>
        <v>0</v>
      </c>
      <c r="H21" s="39">
        <f t="shared" si="2"/>
        <v>0</v>
      </c>
      <c r="I21" s="29">
        <f t="shared" si="3"/>
        <v>0</v>
      </c>
      <c r="J21" s="29">
        <f t="shared" si="4"/>
        <v>0</v>
      </c>
      <c r="K21" s="31">
        <f t="shared" si="5"/>
        <v>0</v>
      </c>
    </row>
    <row r="22" spans="1:11" ht="13" x14ac:dyDescent="0.3">
      <c r="A22" s="108">
        <v>5</v>
      </c>
      <c r="B22" s="150"/>
      <c r="C22" s="151"/>
      <c r="D22" s="152"/>
      <c r="E22" s="153"/>
      <c r="F22" s="144"/>
      <c r="G22" s="47">
        <f t="shared" si="1"/>
        <v>0</v>
      </c>
      <c r="H22" s="39">
        <f t="shared" si="2"/>
        <v>0</v>
      </c>
      <c r="I22" s="29">
        <f t="shared" si="3"/>
        <v>0</v>
      </c>
      <c r="J22" s="29">
        <f t="shared" si="4"/>
        <v>0</v>
      </c>
      <c r="K22" s="31">
        <f t="shared" si="5"/>
        <v>0</v>
      </c>
    </row>
    <row r="23" spans="1:11" ht="13.5" thickBot="1" x14ac:dyDescent="0.35">
      <c r="A23" s="108">
        <v>6</v>
      </c>
      <c r="B23" s="150"/>
      <c r="C23" s="154"/>
      <c r="D23" s="155"/>
      <c r="E23" s="153"/>
      <c r="F23" s="145"/>
      <c r="G23" s="47">
        <f t="shared" si="1"/>
        <v>0</v>
      </c>
      <c r="H23" s="39">
        <f t="shared" si="2"/>
        <v>0</v>
      </c>
      <c r="I23" s="29">
        <f t="shared" si="3"/>
        <v>0</v>
      </c>
      <c r="J23" s="29">
        <f t="shared" si="4"/>
        <v>0</v>
      </c>
      <c r="K23" s="31">
        <f t="shared" si="5"/>
        <v>0</v>
      </c>
    </row>
    <row r="24" spans="1:11" ht="13.5" thickBot="1" x14ac:dyDescent="0.35">
      <c r="A24" s="249" t="s">
        <v>27</v>
      </c>
      <c r="B24" s="250"/>
      <c r="C24" s="251"/>
      <c r="D24" s="92">
        <f>SUM(D18:D23)</f>
        <v>0</v>
      </c>
      <c r="E24" s="116" t="s">
        <v>78</v>
      </c>
      <c r="F24" s="117">
        <f t="shared" ref="F24:K24" si="6">SUM(F18:F23)</f>
        <v>0</v>
      </c>
      <c r="G24" s="118">
        <f t="shared" si="6"/>
        <v>0</v>
      </c>
      <c r="H24" s="119">
        <f t="shared" si="6"/>
        <v>0</v>
      </c>
      <c r="I24" s="120" t="s">
        <v>78</v>
      </c>
      <c r="J24" s="120" t="s">
        <v>78</v>
      </c>
      <c r="K24" s="43">
        <f t="shared" si="6"/>
        <v>0</v>
      </c>
    </row>
    <row r="25" spans="1:11" ht="13" x14ac:dyDescent="0.25">
      <c r="A25" s="1"/>
      <c r="B25" s="1"/>
      <c r="C25" s="13"/>
      <c r="D25" s="1"/>
      <c r="E25" s="1"/>
      <c r="F25" s="1"/>
      <c r="G25" s="1"/>
      <c r="H25" s="1"/>
      <c r="I25" s="1"/>
      <c r="J25" s="1"/>
      <c r="K25" s="1"/>
    </row>
    <row r="26" spans="1:11" ht="15.5" x14ac:dyDescent="0.35">
      <c r="A26" s="239" t="s">
        <v>18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</row>
    <row r="27" spans="1:11" ht="15.5" x14ac:dyDescent="0.35">
      <c r="A27" s="239" t="s">
        <v>105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39"/>
    </row>
    <row r="28" spans="1:11" ht="12.75" customHeight="1" x14ac:dyDescent="0.35">
      <c r="A28" s="231"/>
      <c r="B28" s="231"/>
      <c r="C28" s="231"/>
      <c r="D28" s="231"/>
      <c r="E28" s="6"/>
      <c r="F28" s="6"/>
      <c r="G28" s="6"/>
      <c r="H28" s="6"/>
      <c r="I28" s="6"/>
      <c r="J28" s="6"/>
      <c r="K28" s="6"/>
    </row>
    <row r="29" spans="1:11" ht="13" x14ac:dyDescent="0.25">
      <c r="A29" s="246" t="s">
        <v>19</v>
      </c>
      <c r="B29" s="246"/>
      <c r="C29" s="246"/>
      <c r="D29" s="246"/>
      <c r="E29" s="229" t="s">
        <v>20</v>
      </c>
      <c r="F29" s="229"/>
      <c r="G29" s="229"/>
      <c r="H29" s="229"/>
      <c r="I29" s="34"/>
      <c r="J29" s="54" t="s">
        <v>21</v>
      </c>
      <c r="K29" s="54"/>
    </row>
    <row r="30" spans="1:11" ht="13.5" customHeight="1" x14ac:dyDescent="0.35">
      <c r="A30" s="239" t="s">
        <v>106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39"/>
    </row>
    <row r="31" spans="1:11" ht="13.5" customHeight="1" x14ac:dyDescent="0.35">
      <c r="A31" s="231"/>
      <c r="B31" s="231"/>
      <c r="C31" s="231"/>
      <c r="D31" s="231"/>
      <c r="E31" s="6"/>
      <c r="F31" s="6"/>
      <c r="G31" s="6"/>
      <c r="H31" s="6"/>
      <c r="I31" s="6"/>
      <c r="J31" s="6"/>
      <c r="K31" s="6"/>
    </row>
    <row r="32" spans="1:11" ht="13" x14ac:dyDescent="0.25">
      <c r="A32" s="246" t="s">
        <v>19</v>
      </c>
      <c r="B32" s="246"/>
      <c r="C32" s="246"/>
      <c r="D32" s="246"/>
      <c r="E32" s="229" t="s">
        <v>20</v>
      </c>
      <c r="F32" s="229"/>
      <c r="G32" s="229"/>
      <c r="H32" s="229"/>
      <c r="I32" s="34"/>
      <c r="J32" s="54" t="s">
        <v>21</v>
      </c>
      <c r="K32" s="54"/>
    </row>
    <row r="33" spans="1:11" ht="14.25" customHeight="1" x14ac:dyDescent="0.35">
      <c r="A33" s="231"/>
      <c r="B33" s="231"/>
      <c r="C33" s="231"/>
      <c r="D33" s="231"/>
      <c r="E33" s="6"/>
      <c r="F33" s="6"/>
      <c r="G33" s="6"/>
      <c r="H33" s="6"/>
      <c r="I33" s="6"/>
      <c r="J33" s="6"/>
      <c r="K33" s="6"/>
    </row>
    <row r="34" spans="1:11" ht="13" x14ac:dyDescent="0.25">
      <c r="A34" s="246" t="s">
        <v>19</v>
      </c>
      <c r="B34" s="246"/>
      <c r="C34" s="246"/>
      <c r="D34" s="246"/>
      <c r="E34" s="229" t="s">
        <v>20</v>
      </c>
      <c r="F34" s="229"/>
      <c r="G34" s="229"/>
      <c r="H34" s="229"/>
      <c r="I34" s="34"/>
      <c r="J34" s="54" t="s">
        <v>21</v>
      </c>
      <c r="K34" s="54"/>
    </row>
    <row r="35" spans="1:11" ht="11.25" customHeight="1" x14ac:dyDescent="0.35">
      <c r="A35" s="231"/>
      <c r="B35" s="231"/>
      <c r="C35" s="231"/>
      <c r="D35" s="231"/>
      <c r="E35" s="6"/>
      <c r="F35" s="6"/>
      <c r="G35" s="6"/>
      <c r="H35" s="6"/>
      <c r="I35" s="6"/>
      <c r="J35" s="6"/>
      <c r="K35" s="6"/>
    </row>
    <row r="36" spans="1:11" ht="13" x14ac:dyDescent="0.25">
      <c r="A36" s="246" t="s">
        <v>19</v>
      </c>
      <c r="B36" s="246"/>
      <c r="C36" s="246"/>
      <c r="D36" s="246"/>
      <c r="E36" s="229" t="s">
        <v>20</v>
      </c>
      <c r="F36" s="229"/>
      <c r="G36" s="229"/>
      <c r="H36" s="229"/>
      <c r="I36" s="34"/>
      <c r="J36" s="54" t="s">
        <v>21</v>
      </c>
      <c r="K36" s="54"/>
    </row>
  </sheetData>
  <mergeCells count="42">
    <mergeCell ref="A17:F17"/>
    <mergeCell ref="F7:J7"/>
    <mergeCell ref="A8:D8"/>
    <mergeCell ref="D11:E11"/>
    <mergeCell ref="A10:G10"/>
    <mergeCell ref="A14:A15"/>
    <mergeCell ref="B14:B15"/>
    <mergeCell ref="C14:C15"/>
    <mergeCell ref="D14:D15"/>
    <mergeCell ref="I14:I15"/>
    <mergeCell ref="J14:J15"/>
    <mergeCell ref="A31:D31"/>
    <mergeCell ref="A26:K26"/>
    <mergeCell ref="A24:C24"/>
    <mergeCell ref="A28:D28"/>
    <mergeCell ref="A27:K27"/>
    <mergeCell ref="A29:D29"/>
    <mergeCell ref="E29:H29"/>
    <mergeCell ref="A30:K30"/>
    <mergeCell ref="A35:D35"/>
    <mergeCell ref="A32:D32"/>
    <mergeCell ref="A36:D36"/>
    <mergeCell ref="A33:D33"/>
    <mergeCell ref="E36:H36"/>
    <mergeCell ref="E32:H32"/>
    <mergeCell ref="A34:D34"/>
    <mergeCell ref="E34:H34"/>
    <mergeCell ref="A1:K1"/>
    <mergeCell ref="A2:K2"/>
    <mergeCell ref="K14:K15"/>
    <mergeCell ref="A7:D7"/>
    <mergeCell ref="F8:J8"/>
    <mergeCell ref="A9:J9"/>
    <mergeCell ref="E14:E15"/>
    <mergeCell ref="F14:F15"/>
    <mergeCell ref="G14:G15"/>
    <mergeCell ref="H14:H15"/>
    <mergeCell ref="A5:K5"/>
    <mergeCell ref="A3:K3"/>
    <mergeCell ref="A4:K4"/>
    <mergeCell ref="F11:H11"/>
    <mergeCell ref="F12:H12"/>
  </mergeCells>
  <conditionalFormatting sqref="G18:K23">
    <cfRule type="cellIs" dxfId="4" priority="6" stopIfTrue="1" operator="equal">
      <formula>0</formula>
    </cfRule>
  </conditionalFormatting>
  <printOptions horizontalCentered="1"/>
  <pageMargins left="0" right="0" top="0.94488188976377963" bottom="0.78740157480314965" header="0.31496062992125984" footer="0"/>
  <pageSetup paperSize="9" scale="89" fitToHeight="0" orientation="landscape" r:id="rId1"/>
  <headerFooter>
    <oddHeader>&amp;R &amp;"Times New Roman,Regular" 2.pielikums 
metodiskajam materiālam par tabakas izstrādājumu inventarizāciju un akcīzes nodokļa 
starpības summas aprēķināšanu saistībā ar akcīzes nodokļa likmes maiņu 2026.gada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5"/>
  <sheetViews>
    <sheetView zoomScaleNormal="100" zoomScalePageLayoutView="80" workbookViewId="0">
      <selection activeCell="Q14" sqref="Q14"/>
    </sheetView>
  </sheetViews>
  <sheetFormatPr defaultRowHeight="12.5" x14ac:dyDescent="0.25"/>
  <cols>
    <col min="1" max="1" width="5.81640625" customWidth="1"/>
    <col min="2" max="2" width="9.1796875" customWidth="1"/>
    <col min="3" max="3" width="22.1796875" customWidth="1"/>
    <col min="4" max="4" width="11.1796875" customWidth="1"/>
    <col min="5" max="5" width="12.81640625" customWidth="1"/>
    <col min="6" max="6" width="19.1796875" customWidth="1"/>
    <col min="7" max="10" width="16.453125" customWidth="1"/>
    <col min="11" max="11" width="19.453125" customWidth="1"/>
  </cols>
  <sheetData>
    <row r="1" spans="1:11" ht="17.25" customHeight="1" x14ac:dyDescent="0.35">
      <c r="A1" s="248" t="s">
        <v>121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1" ht="15.75" customHeight="1" x14ac:dyDescent="0.35">
      <c r="A2" s="248" t="s">
        <v>76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</row>
    <row r="3" spans="1:11" ht="16.5" customHeight="1" x14ac:dyDescent="0.35">
      <c r="A3" s="248" t="s">
        <v>81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</row>
    <row r="4" spans="1:11" ht="15.75" customHeight="1" x14ac:dyDescent="0.35">
      <c r="A4" s="248" t="s">
        <v>94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</row>
    <row r="5" spans="1:11" ht="15.75" customHeight="1" x14ac:dyDescent="0.35">
      <c r="A5" s="248" t="s">
        <v>75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</row>
    <row r="6" spans="1:11" ht="19.5" customHeight="1" x14ac:dyDescent="0.3">
      <c r="A6" s="313"/>
      <c r="B6" s="313"/>
      <c r="C6" s="313"/>
      <c r="D6" s="313"/>
      <c r="E6" s="314"/>
      <c r="F6" s="313"/>
      <c r="G6" s="313"/>
      <c r="H6" s="313"/>
      <c r="I6" s="313"/>
      <c r="J6" s="313"/>
      <c r="K6" s="9"/>
    </row>
    <row r="7" spans="1:11" ht="13" x14ac:dyDescent="0.3">
      <c r="A7" s="315" t="s">
        <v>0</v>
      </c>
      <c r="B7" s="315"/>
      <c r="C7" s="315"/>
      <c r="D7" s="315"/>
      <c r="E7" s="314"/>
      <c r="F7" s="315" t="s">
        <v>1</v>
      </c>
      <c r="G7" s="315"/>
      <c r="H7" s="315"/>
      <c r="I7" s="315"/>
      <c r="J7" s="315"/>
      <c r="K7" s="9"/>
    </row>
    <row r="8" spans="1:11" ht="17.5" x14ac:dyDescent="0.35">
      <c r="A8" s="316" t="s">
        <v>88</v>
      </c>
      <c r="B8" s="316"/>
      <c r="C8" s="316"/>
      <c r="D8" s="316"/>
      <c r="E8" s="316"/>
      <c r="F8" s="316"/>
      <c r="G8" s="316"/>
      <c r="H8" s="316"/>
      <c r="I8" s="316"/>
      <c r="J8" s="316"/>
      <c r="K8" s="317"/>
    </row>
    <row r="9" spans="1:11" ht="17.5" x14ac:dyDescent="0.35">
      <c r="A9" s="318" t="s">
        <v>23</v>
      </c>
      <c r="B9" s="319"/>
      <c r="C9" s="319"/>
      <c r="D9" s="319"/>
      <c r="E9" s="319"/>
      <c r="F9" s="319"/>
      <c r="G9" s="319"/>
      <c r="H9" s="320"/>
      <c r="I9" s="321"/>
      <c r="J9" s="322"/>
      <c r="K9" s="9"/>
    </row>
    <row r="10" spans="1:11" ht="9.75" customHeight="1" x14ac:dyDescent="0.35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9"/>
    </row>
    <row r="11" spans="1:11" ht="15.75" customHeight="1" x14ac:dyDescent="0.35">
      <c r="A11" s="334" t="s">
        <v>107</v>
      </c>
      <c r="B11" s="279"/>
      <c r="C11" s="279"/>
      <c r="D11" s="335" t="s">
        <v>2</v>
      </c>
      <c r="E11" s="335"/>
      <c r="F11" s="287"/>
      <c r="G11" s="287"/>
      <c r="H11" s="287"/>
      <c r="I11" s="280"/>
      <c r="J11" s="281"/>
      <c r="K11" s="280"/>
    </row>
    <row r="12" spans="1:11" ht="12.75" customHeight="1" x14ac:dyDescent="0.35">
      <c r="A12" s="293"/>
      <c r="B12" s="282"/>
      <c r="C12" s="289" t="s">
        <v>3</v>
      </c>
      <c r="D12" s="290"/>
      <c r="E12" s="291"/>
      <c r="F12" s="292" t="s">
        <v>4</v>
      </c>
      <c r="G12" s="292"/>
      <c r="H12" s="292"/>
      <c r="I12" s="309" t="s">
        <v>115</v>
      </c>
      <c r="J12" s="309"/>
      <c r="K12" s="309"/>
    </row>
    <row r="13" spans="1:11" ht="12.75" customHeight="1" thickBot="1" x14ac:dyDescent="0.35">
      <c r="A13" s="293"/>
      <c r="B13" s="280"/>
      <c r="C13" s="293"/>
      <c r="D13" s="293"/>
      <c r="E13" s="293"/>
      <c r="F13" s="293"/>
      <c r="G13" s="294"/>
      <c r="H13" s="293"/>
      <c r="I13" s="309" t="s">
        <v>116</v>
      </c>
      <c r="J13" s="311"/>
      <c r="K13" s="311"/>
    </row>
    <row r="14" spans="1:11" ht="104.25" customHeight="1" thickBot="1" x14ac:dyDescent="0.3">
      <c r="A14" s="336" t="s">
        <v>5</v>
      </c>
      <c r="B14" s="337" t="s">
        <v>24</v>
      </c>
      <c r="C14" s="338" t="s">
        <v>31</v>
      </c>
      <c r="D14" s="336" t="s">
        <v>42</v>
      </c>
      <c r="E14" s="339" t="s">
        <v>30</v>
      </c>
      <c r="F14" s="340" t="s">
        <v>117</v>
      </c>
      <c r="G14" s="341" t="s">
        <v>118</v>
      </c>
      <c r="H14" s="340" t="s">
        <v>47</v>
      </c>
      <c r="I14" s="341" t="s">
        <v>119</v>
      </c>
      <c r="J14" s="341" t="s">
        <v>120</v>
      </c>
      <c r="K14" s="341" t="s">
        <v>95</v>
      </c>
    </row>
    <row r="15" spans="1:11" ht="14.5" thickBot="1" x14ac:dyDescent="0.3">
      <c r="A15" s="87" t="s">
        <v>6</v>
      </c>
      <c r="B15" s="88" t="s">
        <v>7</v>
      </c>
      <c r="C15" s="89" t="s">
        <v>8</v>
      </c>
      <c r="D15" s="90" t="s">
        <v>9</v>
      </c>
      <c r="E15" s="91" t="s">
        <v>10</v>
      </c>
      <c r="F15" s="79" t="s">
        <v>11</v>
      </c>
      <c r="G15" s="24" t="s">
        <v>12</v>
      </c>
      <c r="H15" s="24" t="s">
        <v>13</v>
      </c>
      <c r="I15" s="36" t="s">
        <v>14</v>
      </c>
      <c r="J15" s="24" t="s">
        <v>15</v>
      </c>
      <c r="K15" s="24" t="s">
        <v>16</v>
      </c>
    </row>
    <row r="16" spans="1:11" ht="13" thickBot="1" x14ac:dyDescent="0.3">
      <c r="A16" s="252" t="s">
        <v>17</v>
      </c>
      <c r="B16" s="253"/>
      <c r="C16" s="254"/>
      <c r="D16" s="253"/>
      <c r="E16" s="253"/>
      <c r="F16" s="255"/>
      <c r="G16" s="26" t="s">
        <v>39</v>
      </c>
      <c r="H16" s="27" t="s">
        <v>38</v>
      </c>
      <c r="I16" s="37" t="s">
        <v>86</v>
      </c>
      <c r="J16" s="27" t="s">
        <v>102</v>
      </c>
      <c r="K16" s="26" t="s">
        <v>43</v>
      </c>
    </row>
    <row r="17" spans="1:11" ht="13" x14ac:dyDescent="0.3">
      <c r="A17" s="109">
        <v>1</v>
      </c>
      <c r="B17" s="146"/>
      <c r="C17" s="147"/>
      <c r="D17" s="156"/>
      <c r="E17" s="157"/>
      <c r="F17" s="158"/>
      <c r="G17" s="94">
        <f>IF(D17-F17&gt;=0,D17-F17,0)</f>
        <v>0</v>
      </c>
      <c r="H17" s="47">
        <f>ROUND(G17*E17, 0)</f>
        <v>0</v>
      </c>
      <c r="I17" s="31">
        <f>ROUND(116.3/1000*H17, 2)</f>
        <v>0</v>
      </c>
      <c r="J17" s="31">
        <f>ROUND(134/1000*H17, 2)</f>
        <v>0</v>
      </c>
      <c r="K17" s="31">
        <f>ROUND(J17-I17, 2)</f>
        <v>0</v>
      </c>
    </row>
    <row r="18" spans="1:11" ht="13" x14ac:dyDescent="0.3">
      <c r="A18" s="110">
        <v>2</v>
      </c>
      <c r="B18" s="150"/>
      <c r="C18" s="151"/>
      <c r="D18" s="156"/>
      <c r="E18" s="157"/>
      <c r="F18" s="159"/>
      <c r="G18" s="39">
        <f t="shared" ref="G18:G22" si="0">IF(D18-F18&gt;=0,D18-F18,0)</f>
        <v>0</v>
      </c>
      <c r="H18" s="47">
        <f t="shared" ref="H18:H22" si="1">ROUND(G18*E18, 0)</f>
        <v>0</v>
      </c>
      <c r="I18" s="31">
        <f t="shared" ref="I18:I22" si="2">ROUND(116.3/1000*H18, 2)</f>
        <v>0</v>
      </c>
      <c r="J18" s="31">
        <f t="shared" ref="J18:J22" si="3">ROUND(134/1000*H18, 2)</f>
        <v>0</v>
      </c>
      <c r="K18" s="31">
        <f t="shared" ref="K18:K22" si="4">ROUND(J18-I18, 2)</f>
        <v>0</v>
      </c>
    </row>
    <row r="19" spans="1:11" ht="13" x14ac:dyDescent="0.3">
      <c r="A19" s="110">
        <v>3</v>
      </c>
      <c r="B19" s="150"/>
      <c r="C19" s="151"/>
      <c r="D19" s="156"/>
      <c r="E19" s="157"/>
      <c r="F19" s="159"/>
      <c r="G19" s="39">
        <f t="shared" si="0"/>
        <v>0</v>
      </c>
      <c r="H19" s="47">
        <f t="shared" si="1"/>
        <v>0</v>
      </c>
      <c r="I19" s="31">
        <f t="shared" si="2"/>
        <v>0</v>
      </c>
      <c r="J19" s="31">
        <f t="shared" si="3"/>
        <v>0</v>
      </c>
      <c r="K19" s="31">
        <f t="shared" si="4"/>
        <v>0</v>
      </c>
    </row>
    <row r="20" spans="1:11" ht="13" x14ac:dyDescent="0.3">
      <c r="A20" s="110">
        <v>4</v>
      </c>
      <c r="B20" s="150"/>
      <c r="C20" s="151"/>
      <c r="D20" s="156"/>
      <c r="E20" s="157"/>
      <c r="F20" s="159"/>
      <c r="G20" s="39">
        <f t="shared" si="0"/>
        <v>0</v>
      </c>
      <c r="H20" s="47">
        <f t="shared" si="1"/>
        <v>0</v>
      </c>
      <c r="I20" s="31">
        <f t="shared" si="2"/>
        <v>0</v>
      </c>
      <c r="J20" s="31">
        <f t="shared" si="3"/>
        <v>0</v>
      </c>
      <c r="K20" s="31">
        <f t="shared" si="4"/>
        <v>0</v>
      </c>
    </row>
    <row r="21" spans="1:11" ht="13" x14ac:dyDescent="0.3">
      <c r="A21" s="110">
        <v>5</v>
      </c>
      <c r="B21" s="150"/>
      <c r="C21" s="151"/>
      <c r="D21" s="156"/>
      <c r="E21" s="157"/>
      <c r="F21" s="159"/>
      <c r="G21" s="39">
        <f t="shared" si="0"/>
        <v>0</v>
      </c>
      <c r="H21" s="47">
        <f t="shared" si="1"/>
        <v>0</v>
      </c>
      <c r="I21" s="31">
        <f t="shared" si="2"/>
        <v>0</v>
      </c>
      <c r="J21" s="31">
        <f t="shared" si="3"/>
        <v>0</v>
      </c>
      <c r="K21" s="31">
        <f t="shared" si="4"/>
        <v>0</v>
      </c>
    </row>
    <row r="22" spans="1:11" ht="13.5" thickBot="1" x14ac:dyDescent="0.35">
      <c r="A22" s="110">
        <v>6</v>
      </c>
      <c r="B22" s="150"/>
      <c r="C22" s="154"/>
      <c r="D22" s="156"/>
      <c r="E22" s="157"/>
      <c r="F22" s="160"/>
      <c r="G22" s="95">
        <f t="shared" si="0"/>
        <v>0</v>
      </c>
      <c r="H22" s="47">
        <f t="shared" si="1"/>
        <v>0</v>
      </c>
      <c r="I22" s="31">
        <f t="shared" si="2"/>
        <v>0</v>
      </c>
      <c r="J22" s="31">
        <f t="shared" si="3"/>
        <v>0</v>
      </c>
      <c r="K22" s="31">
        <f t="shared" si="4"/>
        <v>0</v>
      </c>
    </row>
    <row r="23" spans="1:11" ht="13.5" thickBot="1" x14ac:dyDescent="0.35">
      <c r="A23" s="249" t="s">
        <v>27</v>
      </c>
      <c r="B23" s="250"/>
      <c r="C23" s="259"/>
      <c r="D23" s="100">
        <f>SUM(D17:D22)</f>
        <v>0</v>
      </c>
      <c r="E23" s="121" t="s">
        <v>78</v>
      </c>
      <c r="F23" s="122">
        <f t="shared" ref="F23:H23" si="5">SUM(F17:F22)</f>
        <v>0</v>
      </c>
      <c r="G23" s="119">
        <f t="shared" si="5"/>
        <v>0</v>
      </c>
      <c r="H23" s="118">
        <f t="shared" si="5"/>
        <v>0</v>
      </c>
      <c r="I23" s="123" t="s">
        <v>78</v>
      </c>
      <c r="J23" s="124" t="s">
        <v>78</v>
      </c>
      <c r="K23" s="43">
        <f>SUM(K17:K22)</f>
        <v>0</v>
      </c>
    </row>
    <row r="24" spans="1:1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 ht="13.5" customHeight="1" x14ac:dyDescent="0.35">
      <c r="A25" s="258" t="s">
        <v>18</v>
      </c>
      <c r="B25" s="258"/>
      <c r="C25" s="258"/>
      <c r="D25" s="258"/>
      <c r="E25" s="258"/>
      <c r="F25" s="258"/>
      <c r="G25" s="258"/>
      <c r="H25" s="258"/>
      <c r="I25" s="258"/>
      <c r="J25" s="258"/>
      <c r="K25" s="258"/>
    </row>
    <row r="26" spans="1:11" ht="15.5" x14ac:dyDescent="0.35">
      <c r="A26" s="258" t="s">
        <v>105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</row>
    <row r="27" spans="1:11" ht="10.5" customHeight="1" x14ac:dyDescent="0.35">
      <c r="A27" s="231"/>
      <c r="B27" s="231"/>
      <c r="C27" s="231"/>
      <c r="D27" s="231"/>
      <c r="E27" s="6"/>
      <c r="F27" s="6"/>
      <c r="G27" s="6"/>
      <c r="H27" s="6"/>
      <c r="I27" s="6"/>
      <c r="J27" s="6"/>
      <c r="K27" s="6"/>
    </row>
    <row r="28" spans="1:11" ht="13" x14ac:dyDescent="0.25">
      <c r="A28" s="246" t="s">
        <v>19</v>
      </c>
      <c r="B28" s="246"/>
      <c r="C28" s="246"/>
      <c r="D28" s="246"/>
      <c r="E28" s="229" t="s">
        <v>20</v>
      </c>
      <c r="F28" s="229"/>
      <c r="G28" s="229"/>
      <c r="H28" s="229"/>
      <c r="I28" s="34"/>
      <c r="J28" s="54" t="s">
        <v>21</v>
      </c>
      <c r="K28" s="54"/>
    </row>
    <row r="29" spans="1:11" ht="15.5" x14ac:dyDescent="0.35">
      <c r="A29" s="50" t="s">
        <v>106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1" ht="14.25" customHeight="1" x14ac:dyDescent="0.35">
      <c r="A30" s="231"/>
      <c r="B30" s="231"/>
      <c r="C30" s="231"/>
      <c r="D30" s="231"/>
      <c r="E30" s="6"/>
      <c r="F30" s="6"/>
      <c r="G30" s="6"/>
      <c r="H30" s="6"/>
      <c r="I30" s="6"/>
      <c r="J30" s="6"/>
      <c r="K30" s="6"/>
    </row>
    <row r="31" spans="1:11" ht="13" x14ac:dyDescent="0.25">
      <c r="A31" s="246" t="s">
        <v>19</v>
      </c>
      <c r="B31" s="246"/>
      <c r="C31" s="246"/>
      <c r="D31" s="246"/>
      <c r="E31" s="229" t="s">
        <v>20</v>
      </c>
      <c r="F31" s="229"/>
      <c r="G31" s="229"/>
      <c r="H31" s="229"/>
      <c r="I31" s="34"/>
      <c r="J31" s="54" t="s">
        <v>21</v>
      </c>
      <c r="K31" s="54"/>
    </row>
    <row r="32" spans="1:11" ht="12" customHeight="1" x14ac:dyDescent="0.35">
      <c r="A32" s="231"/>
      <c r="B32" s="231"/>
      <c r="C32" s="231"/>
      <c r="D32" s="231"/>
      <c r="E32" s="6"/>
      <c r="F32" s="6"/>
      <c r="G32" s="6"/>
      <c r="H32" s="6"/>
      <c r="I32" s="6"/>
      <c r="J32" s="6"/>
      <c r="K32" s="6"/>
    </row>
    <row r="33" spans="1:11" ht="13" x14ac:dyDescent="0.25">
      <c r="A33" s="246" t="s">
        <v>19</v>
      </c>
      <c r="B33" s="246"/>
      <c r="C33" s="246"/>
      <c r="D33" s="246"/>
      <c r="E33" s="229" t="s">
        <v>20</v>
      </c>
      <c r="F33" s="229"/>
      <c r="G33" s="229"/>
      <c r="H33" s="229"/>
      <c r="I33" s="34"/>
      <c r="J33" s="54" t="s">
        <v>21</v>
      </c>
      <c r="K33" s="54"/>
    </row>
    <row r="34" spans="1:11" ht="15.5" x14ac:dyDescent="0.35">
      <c r="A34" s="231"/>
      <c r="B34" s="231"/>
      <c r="C34" s="231"/>
      <c r="D34" s="231"/>
      <c r="E34" s="6"/>
      <c r="F34" s="6"/>
      <c r="G34" s="6"/>
      <c r="H34" s="6"/>
      <c r="I34" s="6"/>
      <c r="J34" s="6"/>
      <c r="K34" s="6"/>
    </row>
    <row r="35" spans="1:11" ht="13" x14ac:dyDescent="0.25">
      <c r="A35" s="246" t="s">
        <v>19</v>
      </c>
      <c r="B35" s="246"/>
      <c r="C35" s="246"/>
      <c r="D35" s="246"/>
      <c r="E35" s="229" t="s">
        <v>20</v>
      </c>
      <c r="F35" s="229"/>
      <c r="G35" s="229"/>
      <c r="H35" s="229"/>
      <c r="I35" s="34"/>
      <c r="J35" s="54" t="s">
        <v>21</v>
      </c>
      <c r="K35" s="54"/>
    </row>
  </sheetData>
  <mergeCells count="27">
    <mergeCell ref="A1:K1"/>
    <mergeCell ref="A2:K2"/>
    <mergeCell ref="A3:K3"/>
    <mergeCell ref="A9:G9"/>
    <mergeCell ref="A16:F16"/>
    <mergeCell ref="A4:K4"/>
    <mergeCell ref="A5:K5"/>
    <mergeCell ref="A7:D7"/>
    <mergeCell ref="F7:J7"/>
    <mergeCell ref="A8:J8"/>
    <mergeCell ref="A35:D35"/>
    <mergeCell ref="E35:H35"/>
    <mergeCell ref="A32:D32"/>
    <mergeCell ref="A33:D33"/>
    <mergeCell ref="E33:H33"/>
    <mergeCell ref="A34:D34"/>
    <mergeCell ref="A30:D30"/>
    <mergeCell ref="A31:D31"/>
    <mergeCell ref="E31:H31"/>
    <mergeCell ref="A28:D28"/>
    <mergeCell ref="E28:H28"/>
    <mergeCell ref="A25:K25"/>
    <mergeCell ref="A26:K26"/>
    <mergeCell ref="F11:H11"/>
    <mergeCell ref="F12:H12"/>
    <mergeCell ref="A27:D27"/>
    <mergeCell ref="A23:C23"/>
  </mergeCells>
  <conditionalFormatting sqref="G17:K22">
    <cfRule type="cellIs" dxfId="3" priority="6" stopIfTrue="1" operator="equal">
      <formula>0</formula>
    </cfRule>
  </conditionalFormatting>
  <pageMargins left="0.59055118110236227" right="0.47244094488188981" top="0.86614173228346458" bottom="0.78740157480314965" header="0.23622047244094491" footer="0"/>
  <pageSetup paperSize="9" scale="83" fitToHeight="0" orientation="landscape" horizontalDpi="200" verticalDpi="200" r:id="rId1"/>
  <headerFooter>
    <oddHeader>&amp;R&amp;"Cambria,Regular"  2.pielikums 
metodiskajam materiālam par tabakas izstrādājumu inventarizāciju un akcīzes nodokļa 
starpības summas aprēķināšanu saistībā ar akcīzes nodokļa likmes maiņu 2026.gada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5"/>
  <sheetViews>
    <sheetView zoomScaleNormal="100" zoomScalePageLayoutView="80" workbookViewId="0">
      <selection activeCell="I14" sqref="I14"/>
    </sheetView>
  </sheetViews>
  <sheetFormatPr defaultRowHeight="12.5" x14ac:dyDescent="0.25"/>
  <cols>
    <col min="1" max="1" width="4" customWidth="1"/>
    <col min="3" max="3" width="12.54296875" customWidth="1"/>
    <col min="4" max="5" width="13.1796875" customWidth="1"/>
    <col min="6" max="6" width="17.36328125" customWidth="1"/>
    <col min="7" max="7" width="13.1796875" customWidth="1"/>
    <col min="8" max="8" width="11.36328125" customWidth="1"/>
    <col min="9" max="10" width="13.1796875" customWidth="1"/>
    <col min="11" max="11" width="15.453125" customWidth="1"/>
  </cols>
  <sheetData>
    <row r="1" spans="1:12" ht="30.75" customHeight="1" x14ac:dyDescent="0.35">
      <c r="A1" s="248" t="s">
        <v>130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2" ht="15.75" customHeight="1" x14ac:dyDescent="0.35">
      <c r="A2" s="248" t="s">
        <v>55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</row>
    <row r="3" spans="1:12" ht="33" customHeight="1" x14ac:dyDescent="0.35">
      <c r="A3" s="248" t="s">
        <v>77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</row>
    <row r="4" spans="1:12" ht="15.75" customHeight="1" x14ac:dyDescent="0.35">
      <c r="A4" s="248" t="s">
        <v>94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</row>
    <row r="5" spans="1:12" ht="15.5" x14ac:dyDescent="0.35">
      <c r="A5" s="248" t="s">
        <v>97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</row>
    <row r="6" spans="1:12" ht="13" x14ac:dyDescent="0.3">
      <c r="A6" s="376"/>
      <c r="B6" s="376"/>
      <c r="C6" s="376"/>
      <c r="D6" s="376"/>
      <c r="E6" s="314"/>
      <c r="F6" s="376"/>
      <c r="G6" s="376"/>
      <c r="H6" s="376"/>
      <c r="I6" s="376"/>
      <c r="J6" s="376"/>
      <c r="K6" s="9"/>
    </row>
    <row r="7" spans="1:12" ht="13" x14ac:dyDescent="0.3">
      <c r="A7" s="315" t="s">
        <v>0</v>
      </c>
      <c r="B7" s="315"/>
      <c r="C7" s="315"/>
      <c r="D7" s="315"/>
      <c r="E7" s="314"/>
      <c r="F7" s="315" t="s">
        <v>1</v>
      </c>
      <c r="G7" s="315"/>
      <c r="H7" s="315"/>
      <c r="I7" s="315"/>
      <c r="J7" s="315"/>
      <c r="K7" s="9"/>
    </row>
    <row r="8" spans="1:12" ht="15.75" customHeight="1" x14ac:dyDescent="0.35">
      <c r="A8" s="316" t="s">
        <v>54</v>
      </c>
      <c r="B8" s="316"/>
      <c r="C8" s="316"/>
      <c r="D8" s="316"/>
      <c r="E8" s="316"/>
      <c r="F8" s="316"/>
      <c r="G8" s="316"/>
      <c r="H8" s="316"/>
      <c r="I8" s="316"/>
      <c r="J8" s="316"/>
      <c r="K8" s="317"/>
    </row>
    <row r="9" spans="1:12" ht="16.5" customHeight="1" x14ac:dyDescent="0.35">
      <c r="A9" s="318" t="s">
        <v>23</v>
      </c>
      <c r="B9" s="319"/>
      <c r="C9" s="319"/>
      <c r="D9" s="319"/>
      <c r="E9" s="319"/>
      <c r="F9" s="319"/>
      <c r="G9" s="319"/>
      <c r="H9" s="320"/>
      <c r="I9" s="321"/>
      <c r="J9" s="322"/>
      <c r="K9" s="9"/>
    </row>
    <row r="10" spans="1:12" ht="14.25" customHeight="1" x14ac:dyDescent="0.35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9"/>
    </row>
    <row r="11" spans="1:12" ht="15.5" x14ac:dyDescent="0.35">
      <c r="A11" s="285" t="s">
        <v>107</v>
      </c>
      <c r="B11" s="7"/>
      <c r="C11" s="7"/>
      <c r="D11" s="323" t="s">
        <v>2</v>
      </c>
      <c r="E11" s="323"/>
      <c r="F11" s="324"/>
      <c r="G11" s="324"/>
      <c r="H11" s="324"/>
      <c r="I11" s="9"/>
      <c r="J11" s="49"/>
      <c r="K11" s="9"/>
    </row>
    <row r="12" spans="1:12" ht="15.75" customHeight="1" x14ac:dyDescent="0.35">
      <c r="A12" s="288"/>
      <c r="B12" s="8"/>
      <c r="C12" s="325" t="s">
        <v>3</v>
      </c>
      <c r="D12" s="326"/>
      <c r="E12" s="327"/>
      <c r="F12" s="328" t="s">
        <v>4</v>
      </c>
      <c r="G12" s="328"/>
      <c r="H12" s="377" t="s">
        <v>131</v>
      </c>
      <c r="I12" s="377"/>
      <c r="J12" s="377"/>
      <c r="K12" s="377"/>
      <c r="L12" s="49"/>
    </row>
    <row r="13" spans="1:12" ht="13.5" thickBot="1" x14ac:dyDescent="0.35">
      <c r="A13" s="288"/>
      <c r="B13" s="9"/>
      <c r="C13" s="288"/>
      <c r="D13" s="288"/>
      <c r="E13" s="288"/>
      <c r="F13" s="379"/>
      <c r="G13" s="329"/>
      <c r="H13" s="378" t="s">
        <v>132</v>
      </c>
      <c r="I13" s="378"/>
      <c r="J13" s="378"/>
      <c r="K13" s="378"/>
      <c r="L13" s="49"/>
    </row>
    <row r="14" spans="1:12" ht="101.25" customHeight="1" thickBot="1" x14ac:dyDescent="0.3">
      <c r="A14" s="330" t="s">
        <v>5</v>
      </c>
      <c r="B14" s="93" t="s">
        <v>24</v>
      </c>
      <c r="C14" s="331" t="s">
        <v>56</v>
      </c>
      <c r="D14" s="330" t="s">
        <v>42</v>
      </c>
      <c r="E14" s="332" t="s">
        <v>30</v>
      </c>
      <c r="F14" s="333" t="s">
        <v>117</v>
      </c>
      <c r="G14" s="36" t="s">
        <v>118</v>
      </c>
      <c r="H14" s="333" t="s">
        <v>57</v>
      </c>
      <c r="I14" s="36" t="s">
        <v>133</v>
      </c>
      <c r="J14" s="36" t="s">
        <v>134</v>
      </c>
      <c r="K14" s="36" t="s">
        <v>95</v>
      </c>
      <c r="L14" s="49"/>
    </row>
    <row r="15" spans="1:12" s="113" customFormat="1" ht="15.75" customHeight="1" thickBot="1" x14ac:dyDescent="0.3">
      <c r="A15" s="87" t="s">
        <v>6</v>
      </c>
      <c r="B15" s="88" t="s">
        <v>7</v>
      </c>
      <c r="C15" s="89" t="s">
        <v>8</v>
      </c>
      <c r="D15" s="90" t="s">
        <v>9</v>
      </c>
      <c r="E15" s="91" t="s">
        <v>10</v>
      </c>
      <c r="F15" s="103" t="s">
        <v>11</v>
      </c>
      <c r="G15" s="24" t="s">
        <v>12</v>
      </c>
      <c r="H15" s="24" t="s">
        <v>13</v>
      </c>
      <c r="I15" s="36" t="s">
        <v>14</v>
      </c>
      <c r="J15" s="24" t="s">
        <v>15</v>
      </c>
      <c r="K15" s="24" t="s">
        <v>16</v>
      </c>
    </row>
    <row r="16" spans="1:12" ht="13" thickBot="1" x14ac:dyDescent="0.3">
      <c r="A16" s="252" t="s">
        <v>17</v>
      </c>
      <c r="B16" s="253"/>
      <c r="C16" s="260"/>
      <c r="D16" s="253"/>
      <c r="E16" s="253"/>
      <c r="F16" s="255"/>
      <c r="G16" s="26" t="s">
        <v>39</v>
      </c>
      <c r="H16" s="27" t="s">
        <v>38</v>
      </c>
      <c r="I16" s="37" t="s">
        <v>87</v>
      </c>
      <c r="J16" s="27" t="s">
        <v>103</v>
      </c>
      <c r="K16" s="26" t="s">
        <v>43</v>
      </c>
    </row>
    <row r="17" spans="1:11" ht="13" x14ac:dyDescent="0.3">
      <c r="A17" s="109">
        <v>1</v>
      </c>
      <c r="B17" s="146"/>
      <c r="C17" s="161"/>
      <c r="D17" s="156"/>
      <c r="E17" s="157"/>
      <c r="F17" s="158"/>
      <c r="G17" s="94">
        <f t="shared" ref="G17:G21" si="0">IF(D17-F17&gt;=0,D17-F17,0)</f>
        <v>0</v>
      </c>
      <c r="H17" s="96">
        <f t="shared" ref="H17:H21" si="1">ROUND(G17*E17, 0)</f>
        <v>0</v>
      </c>
      <c r="I17" s="48">
        <f>ROUND(276/1000*H17, 2)</f>
        <v>0</v>
      </c>
      <c r="J17" s="31">
        <f>ROUND(317/1000*H17, 2)</f>
        <v>0</v>
      </c>
      <c r="K17" s="31">
        <f>ROUND(J17-I17, 2)</f>
        <v>0</v>
      </c>
    </row>
    <row r="18" spans="1:11" ht="13" x14ac:dyDescent="0.3">
      <c r="A18" s="110">
        <v>2</v>
      </c>
      <c r="B18" s="150"/>
      <c r="C18" s="162"/>
      <c r="D18" s="156"/>
      <c r="E18" s="157"/>
      <c r="F18" s="159"/>
      <c r="G18" s="39">
        <f t="shared" si="0"/>
        <v>0</v>
      </c>
      <c r="H18" s="97">
        <f t="shared" si="1"/>
        <v>0</v>
      </c>
      <c r="I18" s="48">
        <f t="shared" ref="I18:I22" si="2">ROUND(276/1000*H18, 2)</f>
        <v>0</v>
      </c>
      <c r="J18" s="31">
        <f t="shared" ref="J18:J22" si="3">ROUND(317/1000*H18, 2)</f>
        <v>0</v>
      </c>
      <c r="K18" s="31">
        <f t="shared" ref="K18:K22" si="4">ROUND(J18-I18, 2)</f>
        <v>0</v>
      </c>
    </row>
    <row r="19" spans="1:11" ht="13" x14ac:dyDescent="0.3">
      <c r="A19" s="110">
        <v>3</v>
      </c>
      <c r="B19" s="150"/>
      <c r="C19" s="162"/>
      <c r="D19" s="156"/>
      <c r="E19" s="157"/>
      <c r="F19" s="159"/>
      <c r="G19" s="39">
        <f t="shared" si="0"/>
        <v>0</v>
      </c>
      <c r="H19" s="97">
        <f t="shared" si="1"/>
        <v>0</v>
      </c>
      <c r="I19" s="48">
        <f t="shared" si="2"/>
        <v>0</v>
      </c>
      <c r="J19" s="31">
        <f t="shared" si="3"/>
        <v>0</v>
      </c>
      <c r="K19" s="31">
        <f t="shared" si="4"/>
        <v>0</v>
      </c>
    </row>
    <row r="20" spans="1:11" ht="13" x14ac:dyDescent="0.3">
      <c r="A20" s="110">
        <v>4</v>
      </c>
      <c r="B20" s="150"/>
      <c r="C20" s="162"/>
      <c r="D20" s="156"/>
      <c r="E20" s="157"/>
      <c r="F20" s="159"/>
      <c r="G20" s="39">
        <f t="shared" si="0"/>
        <v>0</v>
      </c>
      <c r="H20" s="97">
        <f t="shared" si="1"/>
        <v>0</v>
      </c>
      <c r="I20" s="48">
        <f t="shared" si="2"/>
        <v>0</v>
      </c>
      <c r="J20" s="31">
        <f t="shared" si="3"/>
        <v>0</v>
      </c>
      <c r="K20" s="31">
        <f t="shared" si="4"/>
        <v>0</v>
      </c>
    </row>
    <row r="21" spans="1:11" ht="13" x14ac:dyDescent="0.3">
      <c r="A21" s="110">
        <v>5</v>
      </c>
      <c r="B21" s="150"/>
      <c r="C21" s="162"/>
      <c r="D21" s="156"/>
      <c r="E21" s="157"/>
      <c r="F21" s="159"/>
      <c r="G21" s="39">
        <f t="shared" si="0"/>
        <v>0</v>
      </c>
      <c r="H21" s="97">
        <f t="shared" si="1"/>
        <v>0</v>
      </c>
      <c r="I21" s="48">
        <f t="shared" si="2"/>
        <v>0</v>
      </c>
      <c r="J21" s="31">
        <f t="shared" si="3"/>
        <v>0</v>
      </c>
      <c r="K21" s="31">
        <f t="shared" si="4"/>
        <v>0</v>
      </c>
    </row>
    <row r="22" spans="1:11" ht="13.5" thickBot="1" x14ac:dyDescent="0.35">
      <c r="A22" s="110">
        <v>6</v>
      </c>
      <c r="B22" s="150"/>
      <c r="C22" s="163"/>
      <c r="D22" s="156"/>
      <c r="E22" s="157"/>
      <c r="F22" s="159"/>
      <c r="G22" s="95">
        <f t="shared" ref="G22" si="5">IF(D22-F22&gt;=0,D22-F22,0)</f>
        <v>0</v>
      </c>
      <c r="H22" s="97">
        <f t="shared" ref="H22" si="6">ROUND(G22*E22, 0)</f>
        <v>0</v>
      </c>
      <c r="I22" s="48">
        <f t="shared" si="2"/>
        <v>0</v>
      </c>
      <c r="J22" s="31">
        <f t="shared" si="3"/>
        <v>0</v>
      </c>
      <c r="K22" s="31">
        <f t="shared" si="4"/>
        <v>0</v>
      </c>
    </row>
    <row r="23" spans="1:11" ht="13.5" thickBot="1" x14ac:dyDescent="0.35">
      <c r="A23" s="249" t="s">
        <v>27</v>
      </c>
      <c r="B23" s="250"/>
      <c r="C23" s="261"/>
      <c r="D23" s="100">
        <f>SUM(D17:D22)</f>
        <v>0</v>
      </c>
      <c r="E23" s="121" t="s">
        <v>78</v>
      </c>
      <c r="F23" s="101">
        <f t="shared" ref="F23:J23" si="7">SUM(F17:F22)</f>
        <v>0</v>
      </c>
      <c r="G23" s="32">
        <f t="shared" si="7"/>
        <v>0</v>
      </c>
      <c r="H23" s="99">
        <f t="shared" si="7"/>
        <v>0</v>
      </c>
      <c r="I23" s="43">
        <f t="shared" si="7"/>
        <v>0</v>
      </c>
      <c r="J23" s="98">
        <f t="shared" si="7"/>
        <v>0</v>
      </c>
      <c r="K23" s="43">
        <f>SUM(K17:K22)</f>
        <v>0</v>
      </c>
    </row>
    <row r="24" spans="1:11" ht="37.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 ht="12.75" customHeight="1" x14ac:dyDescent="0.35">
      <c r="A25" s="258" t="s">
        <v>18</v>
      </c>
      <c r="B25" s="258"/>
      <c r="C25" s="258"/>
      <c r="D25" s="258"/>
      <c r="E25" s="258"/>
      <c r="F25" s="258"/>
      <c r="G25" s="258"/>
      <c r="H25" s="258"/>
      <c r="I25" s="258"/>
      <c r="J25" s="258"/>
      <c r="K25" s="258"/>
    </row>
    <row r="26" spans="1:11" ht="12" customHeight="1" x14ac:dyDescent="0.35">
      <c r="A26" s="258" t="s">
        <v>105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</row>
    <row r="27" spans="1:11" ht="12.75" customHeight="1" x14ac:dyDescent="0.35">
      <c r="A27" s="231"/>
      <c r="B27" s="231"/>
      <c r="C27" s="231"/>
      <c r="D27" s="231"/>
      <c r="E27" s="6"/>
      <c r="F27" s="6"/>
      <c r="G27" s="6"/>
      <c r="H27" s="6"/>
      <c r="I27" s="6"/>
      <c r="J27" s="6"/>
      <c r="K27" s="6"/>
    </row>
    <row r="28" spans="1:11" ht="13" x14ac:dyDescent="0.25">
      <c r="A28" s="246" t="s">
        <v>19</v>
      </c>
      <c r="B28" s="246"/>
      <c r="C28" s="246"/>
      <c r="D28" s="246"/>
      <c r="E28" s="229" t="s">
        <v>20</v>
      </c>
      <c r="F28" s="229"/>
      <c r="G28" s="229"/>
      <c r="H28" s="229"/>
      <c r="I28" s="55"/>
      <c r="J28" s="54" t="s">
        <v>21</v>
      </c>
      <c r="K28" s="54"/>
    </row>
    <row r="29" spans="1:11" ht="12" customHeight="1" x14ac:dyDescent="0.35">
      <c r="A29" s="56" t="s">
        <v>106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1" ht="12.75" customHeight="1" x14ac:dyDescent="0.35">
      <c r="A30" s="231"/>
      <c r="B30" s="231"/>
      <c r="C30" s="231"/>
      <c r="D30" s="231"/>
      <c r="E30" s="6"/>
      <c r="F30" s="6"/>
      <c r="G30" s="6"/>
      <c r="H30" s="6"/>
      <c r="I30" s="6"/>
      <c r="J30" s="6"/>
      <c r="K30" s="6"/>
    </row>
    <row r="31" spans="1:11" ht="13" x14ac:dyDescent="0.25">
      <c r="A31" s="246" t="s">
        <v>19</v>
      </c>
      <c r="B31" s="246"/>
      <c r="C31" s="246"/>
      <c r="D31" s="246"/>
      <c r="E31" s="229" t="s">
        <v>20</v>
      </c>
      <c r="F31" s="229"/>
      <c r="G31" s="229"/>
      <c r="H31" s="229"/>
      <c r="I31" s="55"/>
      <c r="J31" s="54" t="s">
        <v>21</v>
      </c>
      <c r="K31" s="54"/>
    </row>
    <row r="32" spans="1:11" ht="12.75" customHeight="1" x14ac:dyDescent="0.35">
      <c r="A32" s="231"/>
      <c r="B32" s="231"/>
      <c r="C32" s="231"/>
      <c r="D32" s="231"/>
      <c r="E32" s="6"/>
      <c r="F32" s="6"/>
      <c r="G32" s="6"/>
      <c r="H32" s="6"/>
      <c r="I32" s="6"/>
      <c r="J32" s="6"/>
      <c r="K32" s="6"/>
    </row>
    <row r="33" spans="1:11" ht="13" x14ac:dyDescent="0.25">
      <c r="A33" s="246" t="s">
        <v>19</v>
      </c>
      <c r="B33" s="246"/>
      <c r="C33" s="246"/>
      <c r="D33" s="246"/>
      <c r="E33" s="229" t="s">
        <v>20</v>
      </c>
      <c r="F33" s="229"/>
      <c r="G33" s="229"/>
      <c r="H33" s="229"/>
      <c r="I33" s="55"/>
      <c r="J33" s="54" t="s">
        <v>21</v>
      </c>
      <c r="K33" s="54"/>
    </row>
    <row r="34" spans="1:11" ht="12" customHeight="1" x14ac:dyDescent="0.35">
      <c r="A34" s="231"/>
      <c r="B34" s="231"/>
      <c r="C34" s="231"/>
      <c r="D34" s="231"/>
      <c r="E34" s="6"/>
      <c r="F34" s="6"/>
      <c r="G34" s="6"/>
      <c r="H34" s="6"/>
      <c r="I34" s="6"/>
      <c r="J34" s="6"/>
      <c r="K34" s="6"/>
    </row>
    <row r="35" spans="1:11" ht="13" x14ac:dyDescent="0.25">
      <c r="A35" s="246" t="s">
        <v>19</v>
      </c>
      <c r="B35" s="246"/>
      <c r="C35" s="246"/>
      <c r="D35" s="246"/>
      <c r="E35" s="229" t="s">
        <v>20</v>
      </c>
      <c r="F35" s="229"/>
      <c r="G35" s="229"/>
      <c r="H35" s="229"/>
      <c r="I35" s="55"/>
      <c r="J35" s="54" t="s">
        <v>21</v>
      </c>
      <c r="K35" s="54"/>
    </row>
  </sheetData>
  <mergeCells count="31">
    <mergeCell ref="A5:K5"/>
    <mergeCell ref="A1:K1"/>
    <mergeCell ref="A2:K2"/>
    <mergeCell ref="A3:K3"/>
    <mergeCell ref="A4:K4"/>
    <mergeCell ref="A26:K26"/>
    <mergeCell ref="A6:D6"/>
    <mergeCell ref="F6:J6"/>
    <mergeCell ref="A7:D7"/>
    <mergeCell ref="F7:J7"/>
    <mergeCell ref="A8:J8"/>
    <mergeCell ref="A9:G9"/>
    <mergeCell ref="F11:H11"/>
    <mergeCell ref="A16:F16"/>
    <mergeCell ref="A23:C23"/>
    <mergeCell ref="A25:K25"/>
    <mergeCell ref="F12:G12"/>
    <mergeCell ref="H12:K12"/>
    <mergeCell ref="H13:K13"/>
    <mergeCell ref="A27:D27"/>
    <mergeCell ref="A28:D28"/>
    <mergeCell ref="E28:H28"/>
    <mergeCell ref="A30:D30"/>
    <mergeCell ref="A31:D31"/>
    <mergeCell ref="E31:H31"/>
    <mergeCell ref="A32:D32"/>
    <mergeCell ref="A33:D33"/>
    <mergeCell ref="E33:H33"/>
    <mergeCell ref="A34:D34"/>
    <mergeCell ref="A35:D35"/>
    <mergeCell ref="E35:H35"/>
  </mergeCells>
  <conditionalFormatting sqref="G17:K22">
    <cfRule type="cellIs" dxfId="2" priority="1" stopIfTrue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&amp;R&amp;"Cambria,Regular"  2.pielikums 
metodiskajam materiālam par tabakas izstrādājumu inventarizāciju un akcīzes nodokļa 
starpības summas aprēķināšanu saistībā ar akcīzes nodokļa likmes maiņu 2026.gada 1.janvārī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5"/>
  <sheetViews>
    <sheetView zoomScaleNormal="100" zoomScalePageLayoutView="80" workbookViewId="0">
      <selection activeCell="K7" sqref="K7"/>
    </sheetView>
  </sheetViews>
  <sheetFormatPr defaultColWidth="9.1796875" defaultRowHeight="13" x14ac:dyDescent="0.3"/>
  <cols>
    <col min="1" max="1" width="5.1796875" style="21" customWidth="1"/>
    <col min="2" max="2" width="9" style="21" customWidth="1"/>
    <col min="3" max="3" width="21.54296875" style="21" customWidth="1"/>
    <col min="4" max="4" width="11.81640625" style="21" customWidth="1"/>
    <col min="5" max="5" width="14.1796875" style="21" customWidth="1"/>
    <col min="6" max="6" width="21.453125" style="21" customWidth="1"/>
    <col min="7" max="7" width="12.81640625" style="21" customWidth="1"/>
    <col min="8" max="9" width="18.453125" style="21" customWidth="1"/>
    <col min="10" max="10" width="16.81640625" style="21" customWidth="1"/>
    <col min="11" max="11" width="18.453125" style="21" customWidth="1"/>
    <col min="12" max="12" width="10.1796875" style="21" customWidth="1"/>
    <col min="13" max="13" width="12.54296875" style="21" customWidth="1"/>
    <col min="14" max="16384" width="9.1796875" style="21"/>
  </cols>
  <sheetData>
    <row r="1" spans="1:13" ht="15.75" customHeight="1" x14ac:dyDescent="0.35">
      <c r="A1" s="248" t="s">
        <v>137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53"/>
      <c r="M1" s="53"/>
    </row>
    <row r="2" spans="1:13" ht="18" customHeight="1" x14ac:dyDescent="0.35">
      <c r="A2" s="248" t="s">
        <v>76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53"/>
      <c r="M2" s="53"/>
    </row>
    <row r="3" spans="1:13" ht="18" customHeight="1" x14ac:dyDescent="0.35">
      <c r="A3" s="248" t="s">
        <v>77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52"/>
      <c r="M3" s="52"/>
    </row>
    <row r="4" spans="1:13" customFormat="1" ht="15.75" customHeight="1" x14ac:dyDescent="0.35">
      <c r="A4" s="248" t="s">
        <v>94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33"/>
      <c r="M4" s="33"/>
    </row>
    <row r="5" spans="1:13" ht="18" customHeight="1" x14ac:dyDescent="0.35">
      <c r="A5" s="248" t="s">
        <v>97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51"/>
      <c r="M5" s="51"/>
    </row>
    <row r="6" spans="1:13" ht="13.5" customHeight="1" x14ac:dyDescent="0.3">
      <c r="A6" s="376"/>
      <c r="B6" s="376"/>
      <c r="C6" s="376"/>
      <c r="D6" s="376"/>
      <c r="E6" s="314"/>
      <c r="F6" s="376"/>
      <c r="G6" s="376"/>
      <c r="H6" s="376"/>
      <c r="I6" s="376"/>
      <c r="J6" s="376"/>
      <c r="K6" s="9"/>
      <c r="L6" s="4"/>
    </row>
    <row r="7" spans="1:13" x14ac:dyDescent="0.3">
      <c r="A7" s="315" t="s">
        <v>0</v>
      </c>
      <c r="B7" s="315"/>
      <c r="C7" s="315"/>
      <c r="D7" s="315"/>
      <c r="E7" s="314"/>
      <c r="F7" s="315" t="s">
        <v>1</v>
      </c>
      <c r="G7" s="315"/>
      <c r="H7" s="315"/>
      <c r="I7" s="315"/>
      <c r="J7" s="315"/>
      <c r="K7" s="9"/>
      <c r="L7" s="4"/>
    </row>
    <row r="8" spans="1:13" ht="17.5" x14ac:dyDescent="0.35">
      <c r="A8" s="316" t="s">
        <v>28</v>
      </c>
      <c r="B8" s="316"/>
      <c r="C8" s="316"/>
      <c r="D8" s="316"/>
      <c r="E8" s="316"/>
      <c r="F8" s="316"/>
      <c r="G8" s="316"/>
      <c r="H8" s="316"/>
      <c r="I8" s="316"/>
      <c r="J8" s="316"/>
      <c r="K8" s="317"/>
      <c r="L8" s="2"/>
    </row>
    <row r="9" spans="1:13" ht="17.5" x14ac:dyDescent="0.35">
      <c r="A9" s="318" t="s">
        <v>23</v>
      </c>
      <c r="B9" s="380"/>
      <c r="C9" s="380"/>
      <c r="D9" s="380"/>
      <c r="E9" s="380"/>
      <c r="F9" s="380"/>
      <c r="G9" s="380"/>
      <c r="H9" s="320"/>
      <c r="I9" s="321"/>
      <c r="J9" s="381"/>
      <c r="K9" s="381"/>
    </row>
    <row r="10" spans="1:13" ht="15" customHeight="1" x14ac:dyDescent="0.35">
      <c r="A10" s="126"/>
      <c r="B10" s="126"/>
      <c r="C10" s="126"/>
      <c r="D10" s="126"/>
      <c r="E10" s="126"/>
      <c r="F10" s="126"/>
      <c r="G10" s="126"/>
      <c r="H10" s="126"/>
      <c r="I10" s="126"/>
      <c r="J10" s="381"/>
      <c r="K10" s="381"/>
    </row>
    <row r="11" spans="1:13" ht="15.5" x14ac:dyDescent="0.35">
      <c r="A11" s="285" t="s">
        <v>107</v>
      </c>
      <c r="B11" s="7"/>
      <c r="C11" s="7"/>
      <c r="D11" s="382" t="s">
        <v>2</v>
      </c>
      <c r="E11" s="382"/>
      <c r="F11" s="324"/>
      <c r="G11" s="324"/>
      <c r="H11" s="324"/>
      <c r="I11" s="9"/>
      <c r="J11" s="49"/>
      <c r="K11" s="9"/>
    </row>
    <row r="12" spans="1:13" ht="15.75" customHeight="1" x14ac:dyDescent="0.35">
      <c r="A12" s="9"/>
      <c r="B12" s="8"/>
      <c r="C12" s="325" t="s">
        <v>3</v>
      </c>
      <c r="D12" s="326"/>
      <c r="E12" s="327"/>
      <c r="F12" s="328" t="s">
        <v>4</v>
      </c>
      <c r="G12" s="328"/>
      <c r="H12" s="328"/>
      <c r="I12" s="310" t="s">
        <v>115</v>
      </c>
      <c r="J12" s="310"/>
      <c r="K12" s="310"/>
    </row>
    <row r="13" spans="1:13" ht="15.75" customHeight="1" thickBot="1" x14ac:dyDescent="0.35">
      <c r="A13" s="9"/>
      <c r="B13" s="9"/>
      <c r="C13" s="9"/>
      <c r="D13" s="9"/>
      <c r="E13" s="9"/>
      <c r="F13" s="329"/>
      <c r="G13" s="329"/>
      <c r="H13" s="329"/>
      <c r="I13" s="310" t="s">
        <v>116</v>
      </c>
      <c r="J13" s="384"/>
      <c r="K13" s="384"/>
      <c r="M13" s="4"/>
    </row>
    <row r="14" spans="1:13" ht="114" customHeight="1" thickBot="1" x14ac:dyDescent="0.35">
      <c r="A14" s="330" t="s">
        <v>5</v>
      </c>
      <c r="B14" s="93" t="s">
        <v>24</v>
      </c>
      <c r="C14" s="331" t="s">
        <v>29</v>
      </c>
      <c r="D14" s="330" t="s">
        <v>42</v>
      </c>
      <c r="E14" s="332" t="s">
        <v>30</v>
      </c>
      <c r="F14" s="383" t="s">
        <v>117</v>
      </c>
      <c r="G14" s="36" t="s">
        <v>112</v>
      </c>
      <c r="H14" s="383" t="s">
        <v>46</v>
      </c>
      <c r="I14" s="36" t="s">
        <v>135</v>
      </c>
      <c r="J14" s="333" t="s">
        <v>136</v>
      </c>
      <c r="K14" s="36" t="s">
        <v>93</v>
      </c>
    </row>
    <row r="15" spans="1:13" ht="14.5" thickBot="1" x14ac:dyDescent="0.35">
      <c r="A15" s="87" t="s">
        <v>6</v>
      </c>
      <c r="B15" s="88" t="s">
        <v>7</v>
      </c>
      <c r="C15" s="89" t="s">
        <v>8</v>
      </c>
      <c r="D15" s="90" t="s">
        <v>9</v>
      </c>
      <c r="E15" s="91" t="s">
        <v>10</v>
      </c>
      <c r="F15" s="45" t="s">
        <v>11</v>
      </c>
      <c r="G15" s="24" t="s">
        <v>12</v>
      </c>
      <c r="H15" s="45" t="s">
        <v>13</v>
      </c>
      <c r="I15" s="36" t="s">
        <v>14</v>
      </c>
      <c r="J15" s="25" t="s">
        <v>15</v>
      </c>
      <c r="K15" s="24" t="s">
        <v>16</v>
      </c>
    </row>
    <row r="16" spans="1:13" ht="13.5" thickBot="1" x14ac:dyDescent="0.35">
      <c r="A16" s="252" t="s">
        <v>17</v>
      </c>
      <c r="B16" s="264"/>
      <c r="C16" s="265"/>
      <c r="D16" s="264"/>
      <c r="E16" s="264"/>
      <c r="F16" s="266"/>
      <c r="G16" s="26" t="s">
        <v>39</v>
      </c>
      <c r="H16" s="46" t="s">
        <v>38</v>
      </c>
      <c r="I16" s="37" t="s">
        <v>86</v>
      </c>
      <c r="J16" s="44" t="s">
        <v>102</v>
      </c>
      <c r="K16" s="26" t="s">
        <v>43</v>
      </c>
    </row>
    <row r="17" spans="1:13" x14ac:dyDescent="0.3">
      <c r="A17" s="107">
        <v>1</v>
      </c>
      <c r="B17" s="146"/>
      <c r="C17" s="147"/>
      <c r="D17" s="148"/>
      <c r="E17" s="149"/>
      <c r="F17" s="164"/>
      <c r="G17" s="39">
        <f>IF(D17-F17&gt;=0,D17-F17,0)</f>
        <v>0</v>
      </c>
      <c r="H17" s="47">
        <f>ROUND(G17*E17, 0)</f>
        <v>0</v>
      </c>
      <c r="I17" s="31">
        <f>ROUND(116.3/1000*H17, 2)</f>
        <v>0</v>
      </c>
      <c r="J17" s="48">
        <f>ROUND(134/1000*H17, 2)</f>
        <v>0</v>
      </c>
      <c r="K17" s="31">
        <f>ROUND(J17-I17, 2)</f>
        <v>0</v>
      </c>
    </row>
    <row r="18" spans="1:13" x14ac:dyDescent="0.3">
      <c r="A18" s="108">
        <v>2</v>
      </c>
      <c r="B18" s="150"/>
      <c r="C18" s="151"/>
      <c r="D18" s="165"/>
      <c r="E18" s="166"/>
      <c r="F18" s="167"/>
      <c r="G18" s="39">
        <f t="shared" ref="G18:G22" si="0">IF(D18-F18&gt;=0,D18-F18,0)</f>
        <v>0</v>
      </c>
      <c r="H18" s="47">
        <f t="shared" ref="H18:H22" si="1">ROUND(G18*E18, 0)</f>
        <v>0</v>
      </c>
      <c r="I18" s="31">
        <f t="shared" ref="I18:I22" si="2">ROUND(116.3/1000*H18, 2)</f>
        <v>0</v>
      </c>
      <c r="J18" s="48">
        <f t="shared" ref="J18:J22" si="3">ROUND(134/1000*H18, 2)</f>
        <v>0</v>
      </c>
      <c r="K18" s="31">
        <f t="shared" ref="K18:K22" si="4">ROUND(J18-I18, 2)</f>
        <v>0</v>
      </c>
    </row>
    <row r="19" spans="1:13" x14ac:dyDescent="0.3">
      <c r="A19" s="108">
        <v>3</v>
      </c>
      <c r="B19" s="150"/>
      <c r="C19" s="151"/>
      <c r="D19" s="165"/>
      <c r="E19" s="166"/>
      <c r="F19" s="167"/>
      <c r="G19" s="39">
        <f t="shared" si="0"/>
        <v>0</v>
      </c>
      <c r="H19" s="47">
        <f t="shared" si="1"/>
        <v>0</v>
      </c>
      <c r="I19" s="31">
        <f t="shared" si="2"/>
        <v>0</v>
      </c>
      <c r="J19" s="48">
        <f t="shared" si="3"/>
        <v>0</v>
      </c>
      <c r="K19" s="31">
        <f t="shared" si="4"/>
        <v>0</v>
      </c>
    </row>
    <row r="20" spans="1:13" x14ac:dyDescent="0.3">
      <c r="A20" s="108">
        <v>4</v>
      </c>
      <c r="B20" s="150"/>
      <c r="C20" s="151"/>
      <c r="D20" s="165"/>
      <c r="E20" s="166"/>
      <c r="F20" s="167"/>
      <c r="G20" s="39">
        <f t="shared" si="0"/>
        <v>0</v>
      </c>
      <c r="H20" s="47">
        <f t="shared" si="1"/>
        <v>0</v>
      </c>
      <c r="I20" s="31">
        <f t="shared" si="2"/>
        <v>0</v>
      </c>
      <c r="J20" s="48">
        <f t="shared" si="3"/>
        <v>0</v>
      </c>
      <c r="K20" s="31">
        <f t="shared" si="4"/>
        <v>0</v>
      </c>
    </row>
    <row r="21" spans="1:13" x14ac:dyDescent="0.3">
      <c r="A21" s="108">
        <v>5</v>
      </c>
      <c r="B21" s="150"/>
      <c r="C21" s="151"/>
      <c r="D21" s="165"/>
      <c r="E21" s="166"/>
      <c r="F21" s="167"/>
      <c r="G21" s="39">
        <f t="shared" si="0"/>
        <v>0</v>
      </c>
      <c r="H21" s="47">
        <f t="shared" si="1"/>
        <v>0</v>
      </c>
      <c r="I21" s="31">
        <f t="shared" si="2"/>
        <v>0</v>
      </c>
      <c r="J21" s="48">
        <f t="shared" si="3"/>
        <v>0</v>
      </c>
      <c r="K21" s="31">
        <f t="shared" si="4"/>
        <v>0</v>
      </c>
    </row>
    <row r="22" spans="1:13" ht="13.5" thickBot="1" x14ac:dyDescent="0.35">
      <c r="A22" s="108">
        <v>6</v>
      </c>
      <c r="B22" s="150"/>
      <c r="C22" s="154"/>
      <c r="D22" s="168"/>
      <c r="E22" s="166"/>
      <c r="F22" s="167"/>
      <c r="G22" s="39">
        <f t="shared" si="0"/>
        <v>0</v>
      </c>
      <c r="H22" s="47">
        <f t="shared" si="1"/>
        <v>0</v>
      </c>
      <c r="I22" s="31">
        <f t="shared" si="2"/>
        <v>0</v>
      </c>
      <c r="J22" s="48">
        <f t="shared" si="3"/>
        <v>0</v>
      </c>
      <c r="K22" s="31">
        <f t="shared" si="4"/>
        <v>0</v>
      </c>
    </row>
    <row r="23" spans="1:13" ht="13.5" thickBot="1" x14ac:dyDescent="0.35">
      <c r="A23" s="249" t="s">
        <v>27</v>
      </c>
      <c r="B23" s="262"/>
      <c r="C23" s="263"/>
      <c r="D23" s="92">
        <f>SUM(D17:D22)</f>
        <v>0</v>
      </c>
      <c r="E23" s="116" t="s">
        <v>78</v>
      </c>
      <c r="F23" s="118">
        <f t="shared" ref="F23:G23" si="5">SUM(F17:F22)</f>
        <v>0</v>
      </c>
      <c r="G23" s="119">
        <f t="shared" si="5"/>
        <v>0</v>
      </c>
      <c r="H23" s="118">
        <f>SUM(H17:H22)</f>
        <v>0</v>
      </c>
      <c r="I23" s="120" t="s">
        <v>78</v>
      </c>
      <c r="J23" s="120" t="s">
        <v>78</v>
      </c>
      <c r="K23" s="42">
        <f>SUM(K17:K22)</f>
        <v>0</v>
      </c>
    </row>
    <row r="24" spans="1:13" x14ac:dyDescent="0.3">
      <c r="A24" s="4"/>
      <c r="B24" s="4"/>
      <c r="C24" s="4"/>
      <c r="D24" s="4"/>
      <c r="E24" s="4"/>
      <c r="F24" s="4"/>
      <c r="G24" s="22"/>
      <c r="H24" s="23"/>
      <c r="I24" s="23"/>
      <c r="J24" s="23"/>
      <c r="K24" s="23"/>
      <c r="L24" s="16"/>
      <c r="M24" s="22"/>
    </row>
    <row r="25" spans="1:13" ht="12.75" customHeight="1" x14ac:dyDescent="0.35">
      <c r="A25" s="50" t="s">
        <v>18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3" ht="15.5" x14ac:dyDescent="0.35">
      <c r="A26" s="50" t="s">
        <v>105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</row>
    <row r="27" spans="1:13" ht="12.75" customHeight="1" x14ac:dyDescent="0.35">
      <c r="A27" s="231"/>
      <c r="B27" s="231"/>
      <c r="C27" s="231"/>
      <c r="D27" s="231"/>
      <c r="E27" s="6"/>
      <c r="F27" s="6"/>
      <c r="G27" s="6"/>
      <c r="H27" s="6"/>
      <c r="I27" s="6"/>
      <c r="J27" s="6"/>
      <c r="K27" s="6"/>
    </row>
    <row r="28" spans="1:13" x14ac:dyDescent="0.3">
      <c r="A28" s="246" t="s">
        <v>19</v>
      </c>
      <c r="B28" s="246"/>
      <c r="C28" s="246"/>
      <c r="D28" s="246"/>
      <c r="E28" s="229" t="s">
        <v>20</v>
      </c>
      <c r="F28" s="229"/>
      <c r="G28" s="229"/>
      <c r="H28" s="229"/>
      <c r="I28" s="34"/>
      <c r="J28" s="54" t="s">
        <v>21</v>
      </c>
      <c r="K28" s="54"/>
    </row>
    <row r="29" spans="1:13" ht="15.5" x14ac:dyDescent="0.35">
      <c r="A29" s="50" t="s">
        <v>106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3" ht="15.5" x14ac:dyDescent="0.35">
      <c r="A30" s="231"/>
      <c r="B30" s="231"/>
      <c r="C30" s="231"/>
      <c r="D30" s="231"/>
      <c r="E30" s="6"/>
      <c r="F30" s="6"/>
      <c r="G30" s="6"/>
      <c r="H30" s="6"/>
      <c r="I30" s="6"/>
      <c r="J30" s="6"/>
      <c r="K30" s="6"/>
    </row>
    <row r="31" spans="1:13" x14ac:dyDescent="0.3">
      <c r="A31" s="246" t="s">
        <v>19</v>
      </c>
      <c r="B31" s="246"/>
      <c r="C31" s="246"/>
      <c r="D31" s="246"/>
      <c r="E31" s="229" t="s">
        <v>20</v>
      </c>
      <c r="F31" s="229"/>
      <c r="G31" s="229"/>
      <c r="H31" s="229"/>
      <c r="I31" s="34"/>
      <c r="J31" s="54" t="s">
        <v>21</v>
      </c>
      <c r="K31" s="54"/>
    </row>
    <row r="32" spans="1:13" ht="12" customHeight="1" x14ac:dyDescent="0.35">
      <c r="A32" s="231"/>
      <c r="B32" s="231"/>
      <c r="C32" s="231"/>
      <c r="D32" s="231"/>
      <c r="E32" s="6"/>
      <c r="F32" s="6"/>
      <c r="G32" s="6"/>
      <c r="H32" s="6"/>
      <c r="I32" s="6"/>
      <c r="J32" s="6"/>
      <c r="K32" s="6"/>
    </row>
    <row r="33" spans="1:11" x14ac:dyDescent="0.3">
      <c r="A33" s="246" t="s">
        <v>19</v>
      </c>
      <c r="B33" s="246"/>
      <c r="C33" s="246"/>
      <c r="D33" s="246"/>
      <c r="E33" s="229" t="s">
        <v>20</v>
      </c>
      <c r="F33" s="229"/>
      <c r="G33" s="229"/>
      <c r="H33" s="229"/>
      <c r="I33" s="34"/>
      <c r="J33" s="54" t="s">
        <v>21</v>
      </c>
      <c r="K33" s="54"/>
    </row>
    <row r="34" spans="1:11" ht="10.5" customHeight="1" x14ac:dyDescent="0.35">
      <c r="A34" s="231"/>
      <c r="B34" s="231"/>
      <c r="C34" s="231"/>
      <c r="D34" s="231"/>
      <c r="E34" s="6"/>
      <c r="F34" s="6"/>
      <c r="G34" s="6"/>
      <c r="H34" s="6"/>
      <c r="I34" s="6"/>
      <c r="J34" s="6"/>
      <c r="K34" s="6"/>
    </row>
    <row r="35" spans="1:11" x14ac:dyDescent="0.3">
      <c r="A35" s="246" t="s">
        <v>19</v>
      </c>
      <c r="B35" s="246"/>
      <c r="C35" s="246"/>
      <c r="D35" s="246"/>
      <c r="E35" s="229" t="s">
        <v>20</v>
      </c>
      <c r="F35" s="229"/>
      <c r="G35" s="229"/>
      <c r="H35" s="229"/>
      <c r="I35" s="34"/>
      <c r="J35" s="54" t="s">
        <v>21</v>
      </c>
      <c r="K35" s="54"/>
    </row>
  </sheetData>
  <mergeCells count="28">
    <mergeCell ref="A5:K5"/>
    <mergeCell ref="A3:K3"/>
    <mergeCell ref="A2:K2"/>
    <mergeCell ref="A1:K1"/>
    <mergeCell ref="A4:K4"/>
    <mergeCell ref="A23:C23"/>
    <mergeCell ref="D11:E11"/>
    <mergeCell ref="A6:D6"/>
    <mergeCell ref="F6:J6"/>
    <mergeCell ref="A8:J8"/>
    <mergeCell ref="A16:F16"/>
    <mergeCell ref="A7:D7"/>
    <mergeCell ref="F7:J7"/>
    <mergeCell ref="A9:G9"/>
    <mergeCell ref="F11:H11"/>
    <mergeCell ref="F12:H12"/>
    <mergeCell ref="A27:D27"/>
    <mergeCell ref="A28:D28"/>
    <mergeCell ref="E28:H28"/>
    <mergeCell ref="A31:D31"/>
    <mergeCell ref="E31:H31"/>
    <mergeCell ref="A30:D30"/>
    <mergeCell ref="A35:D35"/>
    <mergeCell ref="E35:H35"/>
    <mergeCell ref="A32:D32"/>
    <mergeCell ref="A33:D33"/>
    <mergeCell ref="A34:D34"/>
    <mergeCell ref="E33:H33"/>
  </mergeCells>
  <conditionalFormatting sqref="G17:K22">
    <cfRule type="cellIs" dxfId="1" priority="7" stopIfTrue="1" operator="equal">
      <formula>0</formula>
    </cfRule>
  </conditionalFormatting>
  <printOptions horizontalCentered="1"/>
  <pageMargins left="0.34185606060606061" right="0" top="1.0255681818181819" bottom="0.78740157480314965" header="0.39370078740157483" footer="0"/>
  <pageSetup paperSize="9" scale="87" fitToHeight="0" orientation="landscape" r:id="rId1"/>
  <headerFooter>
    <oddHeader>&amp;R &amp;"Times New Roman,Regular" 2.pielikums 
metodiskajam materiālam par tabakas izstrādājumu inventarizāciju un akcīzes nodokļa 
starpības summas aprēķināšanu saistībā ar akcīzes nodokļa likmes maiņu 2026.gada 1. 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36"/>
  <sheetViews>
    <sheetView zoomScaleNormal="100" zoomScalePageLayoutView="90" workbookViewId="0">
      <selection activeCell="F7" sqref="F7:J7"/>
    </sheetView>
  </sheetViews>
  <sheetFormatPr defaultRowHeight="12.5" x14ac:dyDescent="0.25"/>
  <cols>
    <col min="1" max="1" width="5.81640625" customWidth="1"/>
    <col min="2" max="2" width="9.1796875" customWidth="1"/>
    <col min="3" max="3" width="22.1796875" customWidth="1"/>
    <col min="4" max="4" width="11.1796875" customWidth="1"/>
    <col min="5" max="5" width="11.81640625" customWidth="1"/>
    <col min="6" max="11" width="18.81640625" customWidth="1"/>
    <col min="12" max="12" width="11.1796875" customWidth="1"/>
    <col min="13" max="13" width="11.453125" customWidth="1"/>
  </cols>
  <sheetData>
    <row r="1" spans="1:24" ht="15.5" x14ac:dyDescent="0.35">
      <c r="A1" s="248" t="s">
        <v>141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30"/>
      <c r="M1" s="30"/>
    </row>
    <row r="2" spans="1:24" ht="16.5" customHeight="1" x14ac:dyDescent="0.35">
      <c r="A2" s="248" t="s">
        <v>76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30"/>
      <c r="M2" s="30"/>
    </row>
    <row r="3" spans="1:24" ht="15.75" customHeight="1" x14ac:dyDescent="0.35">
      <c r="A3" s="248" t="s">
        <v>81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30"/>
      <c r="M3" s="30"/>
      <c r="P3" s="30"/>
      <c r="Q3" s="30"/>
      <c r="R3" s="30"/>
      <c r="S3" s="30"/>
      <c r="T3" s="30"/>
      <c r="U3" s="30"/>
      <c r="V3" s="30"/>
      <c r="W3" s="30"/>
      <c r="X3" s="30"/>
    </row>
    <row r="4" spans="1:24" ht="15.75" customHeight="1" x14ac:dyDescent="0.35">
      <c r="A4" s="248" t="s">
        <v>94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33"/>
      <c r="M4" s="33"/>
    </row>
    <row r="5" spans="1:24" ht="15.5" x14ac:dyDescent="0.35">
      <c r="A5" s="248" t="s">
        <v>97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9"/>
    </row>
    <row r="6" spans="1:24" ht="13.5" customHeight="1" x14ac:dyDescent="0.35">
      <c r="A6" s="288"/>
      <c r="B6" s="8"/>
      <c r="C6" s="326"/>
      <c r="D6" s="385"/>
      <c r="E6" s="386"/>
      <c r="F6" s="386"/>
      <c r="G6" s="386"/>
      <c r="H6" s="326"/>
      <c r="I6" s="326"/>
      <c r="J6" s="326"/>
      <c r="K6" s="326"/>
      <c r="L6" s="10"/>
    </row>
    <row r="7" spans="1:24" ht="13" x14ac:dyDescent="0.3">
      <c r="A7" s="376"/>
      <c r="B7" s="376"/>
      <c r="C7" s="376"/>
      <c r="D7" s="376"/>
      <c r="E7" s="314"/>
      <c r="F7" s="376"/>
      <c r="G7" s="376"/>
      <c r="H7" s="376"/>
      <c r="I7" s="376"/>
      <c r="J7" s="376"/>
      <c r="K7" s="9"/>
      <c r="L7" s="4"/>
    </row>
    <row r="8" spans="1:24" ht="13" x14ac:dyDescent="0.3">
      <c r="A8" s="315" t="s">
        <v>0</v>
      </c>
      <c r="B8" s="315"/>
      <c r="C8" s="315"/>
      <c r="D8" s="315"/>
      <c r="E8" s="314"/>
      <c r="F8" s="315" t="s">
        <v>1</v>
      </c>
      <c r="G8" s="315"/>
      <c r="H8" s="315"/>
      <c r="I8" s="315"/>
      <c r="J8" s="315"/>
      <c r="K8" s="9"/>
      <c r="L8" s="4"/>
    </row>
    <row r="9" spans="1:24" ht="17.5" x14ac:dyDescent="0.35">
      <c r="A9" s="316" t="s">
        <v>140</v>
      </c>
      <c r="B9" s="316"/>
      <c r="C9" s="316"/>
      <c r="D9" s="316"/>
      <c r="E9" s="316"/>
      <c r="F9" s="316"/>
      <c r="G9" s="316"/>
      <c r="H9" s="316"/>
      <c r="I9" s="316"/>
      <c r="J9" s="316"/>
      <c r="K9" s="317"/>
      <c r="L9" s="2"/>
    </row>
    <row r="10" spans="1:24" ht="17.5" x14ac:dyDescent="0.35">
      <c r="A10" s="318" t="s">
        <v>23</v>
      </c>
      <c r="B10" s="319"/>
      <c r="C10" s="319"/>
      <c r="D10" s="319"/>
      <c r="E10" s="319"/>
      <c r="F10" s="319"/>
      <c r="G10" s="319"/>
      <c r="H10" s="320"/>
      <c r="I10" s="321"/>
      <c r="J10" s="322"/>
      <c r="K10" s="9"/>
      <c r="L10" s="4"/>
    </row>
    <row r="11" spans="1:24" ht="13.5" customHeight="1" x14ac:dyDescent="0.35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9"/>
      <c r="L11" s="4"/>
    </row>
    <row r="12" spans="1:24" ht="15.75" customHeight="1" x14ac:dyDescent="0.35">
      <c r="A12" s="285" t="s">
        <v>107</v>
      </c>
      <c r="B12" s="7"/>
      <c r="C12" s="7"/>
      <c r="D12" s="323" t="s">
        <v>2</v>
      </c>
      <c r="E12" s="323"/>
      <c r="F12" s="324"/>
      <c r="G12" s="324"/>
      <c r="H12" s="324"/>
      <c r="I12" s="9"/>
      <c r="J12" s="49"/>
      <c r="K12" s="9"/>
    </row>
    <row r="13" spans="1:24" ht="15" customHeight="1" x14ac:dyDescent="0.35">
      <c r="A13" s="288"/>
      <c r="B13" s="8"/>
      <c r="C13" s="325" t="s">
        <v>3</v>
      </c>
      <c r="D13" s="326"/>
      <c r="E13" s="327"/>
      <c r="F13" s="328" t="s">
        <v>4</v>
      </c>
      <c r="G13" s="328"/>
      <c r="H13" s="328"/>
      <c r="I13" s="310" t="s">
        <v>115</v>
      </c>
      <c r="J13" s="310"/>
      <c r="K13" s="310"/>
    </row>
    <row r="14" spans="1:24" ht="15.75" customHeight="1" thickBot="1" x14ac:dyDescent="0.35">
      <c r="A14" s="288"/>
      <c r="B14" s="9"/>
      <c r="C14" s="288"/>
      <c r="D14" s="288"/>
      <c r="E14" s="379"/>
      <c r="F14" s="379"/>
      <c r="G14" s="329"/>
      <c r="H14" s="379"/>
      <c r="I14" s="310" t="s">
        <v>116</v>
      </c>
      <c r="J14" s="384"/>
      <c r="K14" s="384"/>
      <c r="M14" s="17"/>
    </row>
    <row r="15" spans="1:24" ht="110.25" customHeight="1" thickBot="1" x14ac:dyDescent="0.3">
      <c r="A15" s="330" t="s">
        <v>5</v>
      </c>
      <c r="B15" s="93" t="s">
        <v>24</v>
      </c>
      <c r="C15" s="331" t="s">
        <v>48</v>
      </c>
      <c r="D15" s="330" t="s">
        <v>42</v>
      </c>
      <c r="E15" s="332" t="s">
        <v>30</v>
      </c>
      <c r="F15" s="333" t="s">
        <v>117</v>
      </c>
      <c r="G15" s="36" t="s">
        <v>118</v>
      </c>
      <c r="H15" s="333" t="s">
        <v>49</v>
      </c>
      <c r="I15" s="36" t="s">
        <v>138</v>
      </c>
      <c r="J15" s="36" t="s">
        <v>139</v>
      </c>
      <c r="K15" s="36" t="s">
        <v>95</v>
      </c>
    </row>
    <row r="16" spans="1:24" ht="14.5" thickBot="1" x14ac:dyDescent="0.3">
      <c r="A16" s="87" t="s">
        <v>6</v>
      </c>
      <c r="B16" s="88" t="s">
        <v>7</v>
      </c>
      <c r="C16" s="89" t="s">
        <v>8</v>
      </c>
      <c r="D16" s="90" t="s">
        <v>9</v>
      </c>
      <c r="E16" s="91" t="s">
        <v>10</v>
      </c>
      <c r="F16" s="79" t="s">
        <v>11</v>
      </c>
      <c r="G16" s="24" t="s">
        <v>12</v>
      </c>
      <c r="H16" s="24" t="s">
        <v>13</v>
      </c>
      <c r="I16" s="36" t="s">
        <v>14</v>
      </c>
      <c r="J16" s="24" t="s">
        <v>15</v>
      </c>
      <c r="K16" s="24" t="s">
        <v>16</v>
      </c>
    </row>
    <row r="17" spans="1:13" ht="13" thickBot="1" x14ac:dyDescent="0.3">
      <c r="A17" s="252" t="s">
        <v>17</v>
      </c>
      <c r="B17" s="253"/>
      <c r="C17" s="260"/>
      <c r="D17" s="253"/>
      <c r="E17" s="253"/>
      <c r="F17" s="255"/>
      <c r="G17" s="26" t="s">
        <v>39</v>
      </c>
      <c r="H17" s="27" t="s">
        <v>38</v>
      </c>
      <c r="I17" s="37" t="s">
        <v>86</v>
      </c>
      <c r="J17" s="27" t="s">
        <v>102</v>
      </c>
      <c r="K17" s="26" t="s">
        <v>43</v>
      </c>
    </row>
    <row r="18" spans="1:13" ht="13" x14ac:dyDescent="0.3">
      <c r="A18" s="111">
        <v>1</v>
      </c>
      <c r="B18" s="169"/>
      <c r="C18" s="170"/>
      <c r="D18" s="171"/>
      <c r="E18" s="172"/>
      <c r="F18" s="158"/>
      <c r="G18" s="94">
        <f t="shared" ref="G18" si="0">IF(D18-F18&gt;=0,D18-F18,0)</f>
        <v>0</v>
      </c>
      <c r="H18" s="47">
        <f t="shared" ref="H18" si="1">ROUND(G18*E18, 0)</f>
        <v>0</v>
      </c>
      <c r="I18" s="31">
        <f>ROUND(116.3/1000*H18, 2)</f>
        <v>0</v>
      </c>
      <c r="J18" s="31">
        <f>ROUND(134/1000*H18, 2)</f>
        <v>0</v>
      </c>
      <c r="K18" s="31">
        <f>ROUND(J18-I18, 2)</f>
        <v>0</v>
      </c>
    </row>
    <row r="19" spans="1:13" ht="13" x14ac:dyDescent="0.3">
      <c r="A19" s="110">
        <v>2</v>
      </c>
      <c r="B19" s="173"/>
      <c r="C19" s="174"/>
      <c r="D19" s="175"/>
      <c r="E19" s="176"/>
      <c r="F19" s="159"/>
      <c r="G19" s="39">
        <f t="shared" ref="G19:G23" si="2">IF(D19-F19&gt;=0,D19-F19,0)</f>
        <v>0</v>
      </c>
      <c r="H19" s="47">
        <f t="shared" ref="H19:H23" si="3">ROUND(G19*E19, 0)</f>
        <v>0</v>
      </c>
      <c r="I19" s="31">
        <f t="shared" ref="I19:I23" si="4">ROUND(116.3/1000*H19, 2)</f>
        <v>0</v>
      </c>
      <c r="J19" s="31">
        <f t="shared" ref="J19:J23" si="5">ROUND(134/1000*H19, 2)</f>
        <v>0</v>
      </c>
      <c r="K19" s="31">
        <f t="shared" ref="K19:K23" si="6">ROUND(J19-I19, 2)</f>
        <v>0</v>
      </c>
    </row>
    <row r="20" spans="1:13" ht="13" x14ac:dyDescent="0.3">
      <c r="A20" s="110">
        <v>3</v>
      </c>
      <c r="B20" s="173"/>
      <c r="C20" s="174"/>
      <c r="D20" s="175"/>
      <c r="E20" s="176"/>
      <c r="F20" s="159"/>
      <c r="G20" s="39">
        <f t="shared" si="2"/>
        <v>0</v>
      </c>
      <c r="H20" s="47">
        <f t="shared" si="3"/>
        <v>0</v>
      </c>
      <c r="I20" s="31">
        <f t="shared" si="4"/>
        <v>0</v>
      </c>
      <c r="J20" s="31">
        <f t="shared" si="5"/>
        <v>0</v>
      </c>
      <c r="K20" s="31">
        <f t="shared" si="6"/>
        <v>0</v>
      </c>
    </row>
    <row r="21" spans="1:13" ht="13" x14ac:dyDescent="0.3">
      <c r="A21" s="110">
        <v>4</v>
      </c>
      <c r="B21" s="173"/>
      <c r="C21" s="174"/>
      <c r="D21" s="175"/>
      <c r="E21" s="176"/>
      <c r="F21" s="159"/>
      <c r="G21" s="39">
        <f t="shared" si="2"/>
        <v>0</v>
      </c>
      <c r="H21" s="47">
        <f t="shared" si="3"/>
        <v>0</v>
      </c>
      <c r="I21" s="31">
        <f t="shared" si="4"/>
        <v>0</v>
      </c>
      <c r="J21" s="31">
        <f t="shared" si="5"/>
        <v>0</v>
      </c>
      <c r="K21" s="31">
        <f t="shared" si="6"/>
        <v>0</v>
      </c>
    </row>
    <row r="22" spans="1:13" ht="13" x14ac:dyDescent="0.3">
      <c r="A22" s="110">
        <v>5</v>
      </c>
      <c r="B22" s="173"/>
      <c r="C22" s="174"/>
      <c r="D22" s="175"/>
      <c r="E22" s="176"/>
      <c r="F22" s="159"/>
      <c r="G22" s="39">
        <f t="shared" si="2"/>
        <v>0</v>
      </c>
      <c r="H22" s="47">
        <f t="shared" si="3"/>
        <v>0</v>
      </c>
      <c r="I22" s="31">
        <f t="shared" si="4"/>
        <v>0</v>
      </c>
      <c r="J22" s="31">
        <f t="shared" si="5"/>
        <v>0</v>
      </c>
      <c r="K22" s="31">
        <f t="shared" si="6"/>
        <v>0</v>
      </c>
    </row>
    <row r="23" spans="1:13" ht="13.5" thickBot="1" x14ac:dyDescent="0.35">
      <c r="A23" s="112">
        <v>6</v>
      </c>
      <c r="B23" s="177"/>
      <c r="C23" s="174"/>
      <c r="D23" s="178"/>
      <c r="E23" s="176"/>
      <c r="F23" s="160"/>
      <c r="G23" s="95">
        <f t="shared" si="2"/>
        <v>0</v>
      </c>
      <c r="H23" s="47">
        <f t="shared" si="3"/>
        <v>0</v>
      </c>
      <c r="I23" s="31">
        <f t="shared" si="4"/>
        <v>0</v>
      </c>
      <c r="J23" s="31">
        <f t="shared" si="5"/>
        <v>0</v>
      </c>
      <c r="K23" s="31">
        <f t="shared" si="6"/>
        <v>0</v>
      </c>
    </row>
    <row r="24" spans="1:13" ht="13.5" thickBot="1" x14ac:dyDescent="0.35">
      <c r="A24" s="249" t="s">
        <v>27</v>
      </c>
      <c r="B24" s="250"/>
      <c r="C24" s="261"/>
      <c r="D24" s="100">
        <f>SUM(D18:D23)</f>
        <v>0</v>
      </c>
      <c r="E24" s="121" t="s">
        <v>78</v>
      </c>
      <c r="F24" s="122">
        <f t="shared" ref="F24:H24" si="7">SUM(F18:F23)</f>
        <v>0</v>
      </c>
      <c r="G24" s="119">
        <f t="shared" si="7"/>
        <v>0</v>
      </c>
      <c r="H24" s="118">
        <f t="shared" si="7"/>
        <v>0</v>
      </c>
      <c r="I24" s="120" t="s">
        <v>78</v>
      </c>
      <c r="J24" s="120" t="s">
        <v>78</v>
      </c>
      <c r="K24" s="43">
        <f>SUM(K18:K23)</f>
        <v>0</v>
      </c>
    </row>
    <row r="25" spans="1:13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3" ht="12.75" customHeight="1" x14ac:dyDescent="0.35">
      <c r="A26" s="258" t="s">
        <v>18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  <c r="L26" s="3"/>
      <c r="M26" s="20"/>
    </row>
    <row r="27" spans="1:13" ht="13.5" customHeight="1" x14ac:dyDescent="0.35">
      <c r="A27" s="258" t="s">
        <v>105</v>
      </c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3"/>
      <c r="M27" s="20"/>
    </row>
    <row r="28" spans="1:13" ht="12" customHeight="1" x14ac:dyDescent="0.35">
      <c r="A28" s="231"/>
      <c r="B28" s="231"/>
      <c r="C28" s="231"/>
      <c r="D28" s="231"/>
      <c r="E28" s="6"/>
      <c r="F28" s="6"/>
      <c r="G28" s="6"/>
      <c r="H28" s="6"/>
      <c r="I28" s="6"/>
      <c r="J28" s="6"/>
      <c r="K28" s="6"/>
      <c r="M28" s="1"/>
    </row>
    <row r="29" spans="1:13" ht="13" x14ac:dyDescent="0.25">
      <c r="A29" s="246" t="s">
        <v>19</v>
      </c>
      <c r="B29" s="246"/>
      <c r="C29" s="246"/>
      <c r="D29" s="246"/>
      <c r="E29" s="229" t="s">
        <v>20</v>
      </c>
      <c r="F29" s="229"/>
      <c r="G29" s="229"/>
      <c r="H29" s="229"/>
      <c r="I29" s="34"/>
      <c r="J29" s="54" t="s">
        <v>21</v>
      </c>
      <c r="K29" s="54"/>
      <c r="M29" s="1"/>
    </row>
    <row r="30" spans="1:13" ht="15.5" x14ac:dyDescent="0.35">
      <c r="A30" s="50" t="s">
        <v>106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M30" s="1"/>
    </row>
    <row r="31" spans="1:13" ht="12" customHeight="1" x14ac:dyDescent="0.35">
      <c r="A31" s="231"/>
      <c r="B31" s="231"/>
      <c r="C31" s="231"/>
      <c r="D31" s="231"/>
      <c r="E31" s="6"/>
      <c r="F31" s="6"/>
      <c r="G31" s="6"/>
      <c r="H31" s="6"/>
      <c r="I31" s="6"/>
      <c r="J31" s="6"/>
      <c r="K31" s="6"/>
      <c r="M31" s="1"/>
    </row>
    <row r="32" spans="1:13" ht="13" x14ac:dyDescent="0.25">
      <c r="A32" s="246" t="s">
        <v>19</v>
      </c>
      <c r="B32" s="246"/>
      <c r="C32" s="246"/>
      <c r="D32" s="246"/>
      <c r="E32" s="229" t="s">
        <v>20</v>
      </c>
      <c r="F32" s="229"/>
      <c r="G32" s="229"/>
      <c r="H32" s="229"/>
      <c r="I32" s="34"/>
      <c r="J32" s="54" t="s">
        <v>21</v>
      </c>
      <c r="K32" s="54"/>
      <c r="M32" s="1"/>
    </row>
    <row r="33" spans="1:13" ht="12" customHeight="1" x14ac:dyDescent="0.35">
      <c r="A33" s="231"/>
      <c r="B33" s="231"/>
      <c r="C33" s="231"/>
      <c r="D33" s="231"/>
      <c r="E33" s="6"/>
      <c r="F33" s="6"/>
      <c r="G33" s="6"/>
      <c r="H33" s="6"/>
      <c r="I33" s="6"/>
      <c r="J33" s="6"/>
      <c r="K33" s="6"/>
      <c r="M33" s="1"/>
    </row>
    <row r="34" spans="1:13" ht="13" x14ac:dyDescent="0.25">
      <c r="A34" s="246" t="s">
        <v>19</v>
      </c>
      <c r="B34" s="246"/>
      <c r="C34" s="246"/>
      <c r="D34" s="246"/>
      <c r="E34" s="229" t="s">
        <v>20</v>
      </c>
      <c r="F34" s="229"/>
      <c r="G34" s="229"/>
      <c r="H34" s="229"/>
      <c r="I34" s="34"/>
      <c r="J34" s="54" t="s">
        <v>21</v>
      </c>
      <c r="K34" s="54"/>
    </row>
    <row r="35" spans="1:13" ht="12" customHeight="1" x14ac:dyDescent="0.35">
      <c r="A35" s="231"/>
      <c r="B35" s="231"/>
      <c r="C35" s="231"/>
      <c r="D35" s="231"/>
      <c r="E35" s="6"/>
      <c r="F35" s="6"/>
      <c r="G35" s="6"/>
      <c r="H35" s="6"/>
      <c r="I35" s="6"/>
      <c r="J35" s="6"/>
      <c r="K35" s="6"/>
    </row>
    <row r="36" spans="1:13" ht="13" x14ac:dyDescent="0.25">
      <c r="A36" s="246" t="s">
        <v>19</v>
      </c>
      <c r="B36" s="246"/>
      <c r="C36" s="246"/>
      <c r="D36" s="246"/>
      <c r="E36" s="229" t="s">
        <v>20</v>
      </c>
      <c r="F36" s="229"/>
      <c r="G36" s="229"/>
      <c r="H36" s="229"/>
      <c r="I36" s="34"/>
      <c r="J36" s="54" t="s">
        <v>21</v>
      </c>
      <c r="K36" s="54"/>
    </row>
  </sheetData>
  <mergeCells count="29">
    <mergeCell ref="A1:K1"/>
    <mergeCell ref="A3:K3"/>
    <mergeCell ref="A4:K4"/>
    <mergeCell ref="A2:K2"/>
    <mergeCell ref="A5:K5"/>
    <mergeCell ref="A24:C24"/>
    <mergeCell ref="A7:D7"/>
    <mergeCell ref="F7:J7"/>
    <mergeCell ref="A8:D8"/>
    <mergeCell ref="F8:J8"/>
    <mergeCell ref="A9:J9"/>
    <mergeCell ref="A10:G10"/>
    <mergeCell ref="F12:H12"/>
    <mergeCell ref="F13:H13"/>
    <mergeCell ref="A17:F17"/>
    <mergeCell ref="A36:D36"/>
    <mergeCell ref="E36:H36"/>
    <mergeCell ref="A31:D31"/>
    <mergeCell ref="A32:D32"/>
    <mergeCell ref="E32:H32"/>
    <mergeCell ref="A33:D33"/>
    <mergeCell ref="A35:D35"/>
    <mergeCell ref="A34:D34"/>
    <mergeCell ref="E34:H34"/>
    <mergeCell ref="A26:K26"/>
    <mergeCell ref="A27:K27"/>
    <mergeCell ref="A28:D28"/>
    <mergeCell ref="A29:D29"/>
    <mergeCell ref="E29:H29"/>
  </mergeCells>
  <conditionalFormatting sqref="G18:K23">
    <cfRule type="cellIs" dxfId="0" priority="1" stopIfTrue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84" fitToHeight="0" orientation="landscape" horizontalDpi="200" verticalDpi="200" r:id="rId1"/>
  <headerFooter>
    <oddHeader>&amp;R&amp;"Cambria,Regular"  2.pielikums 
metodiskajam materiālam par tabakas izstrādājumu inventarizāciju un akcīzes nodokļa 
starpības summas aprēķināšanu saistībā ar akcīzes nodokļa likmes maiņu 2026.gada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5"/>
  <sheetViews>
    <sheetView zoomScaleNormal="100" zoomScalePageLayoutView="80" workbookViewId="0">
      <selection activeCell="A3" sqref="A3:G4"/>
    </sheetView>
  </sheetViews>
  <sheetFormatPr defaultColWidth="9.1796875" defaultRowHeight="13" x14ac:dyDescent="0.3"/>
  <cols>
    <col min="1" max="1" width="21.453125" style="21" customWidth="1"/>
    <col min="2" max="2" width="18.1796875" style="21" customWidth="1"/>
    <col min="3" max="4" width="9.1796875" style="21"/>
    <col min="5" max="5" width="31" style="21" customWidth="1"/>
    <col min="6" max="6" width="30" style="21" customWidth="1"/>
    <col min="7" max="7" width="30.81640625" style="21" customWidth="1"/>
    <col min="8" max="16384" width="9.1796875" style="21"/>
  </cols>
  <sheetData>
    <row r="1" spans="1:8" ht="31.5" customHeight="1" x14ac:dyDescent="0.3">
      <c r="A1" s="387" t="s">
        <v>142</v>
      </c>
      <c r="B1" s="387"/>
      <c r="C1" s="387"/>
      <c r="D1" s="387"/>
      <c r="E1" s="387"/>
      <c r="F1" s="387"/>
      <c r="G1" s="387"/>
      <c r="H1" s="114"/>
    </row>
    <row r="2" spans="1:8" ht="35.5" customHeight="1" x14ac:dyDescent="0.35">
      <c r="A2" s="248" t="s">
        <v>98</v>
      </c>
      <c r="B2" s="248"/>
      <c r="C2" s="248"/>
      <c r="D2" s="248"/>
      <c r="E2" s="248"/>
      <c r="F2" s="248"/>
      <c r="G2" s="248"/>
      <c r="H2" s="179"/>
    </row>
    <row r="3" spans="1:8" ht="36.75" customHeight="1" x14ac:dyDescent="0.3">
      <c r="A3" s="388" t="s">
        <v>90</v>
      </c>
      <c r="B3" s="388"/>
      <c r="C3" s="388"/>
      <c r="D3" s="388"/>
      <c r="E3" s="388"/>
      <c r="F3" s="388"/>
      <c r="G3" s="388"/>
    </row>
    <row r="4" spans="1:8" ht="17.5" x14ac:dyDescent="0.35">
      <c r="A4" s="389" t="s">
        <v>32</v>
      </c>
      <c r="B4" s="390"/>
      <c r="C4" s="390"/>
      <c r="D4" s="390"/>
      <c r="E4" s="391"/>
      <c r="F4" s="392"/>
      <c r="G4" s="392"/>
    </row>
    <row r="5" spans="1:8" ht="18" x14ac:dyDescent="0.4">
      <c r="A5" s="390" t="s">
        <v>33</v>
      </c>
      <c r="B5" s="390"/>
      <c r="C5" s="390"/>
      <c r="D5" s="390"/>
      <c r="E5" s="391"/>
      <c r="F5" s="393"/>
      <c r="G5" s="393"/>
    </row>
    <row r="6" spans="1:8" ht="18" x14ac:dyDescent="0.4">
      <c r="A6" s="390" t="s">
        <v>34</v>
      </c>
      <c r="B6" s="390"/>
      <c r="C6" s="390"/>
      <c r="D6" s="390"/>
      <c r="E6" s="391"/>
      <c r="F6" s="393"/>
      <c r="G6" s="393"/>
    </row>
    <row r="7" spans="1:8" ht="18" customHeight="1" thickBot="1" x14ac:dyDescent="0.45">
      <c r="A7" s="394"/>
      <c r="B7" s="394"/>
      <c r="C7" s="394"/>
      <c r="D7" s="394"/>
      <c r="E7" s="395"/>
      <c r="F7" s="396"/>
      <c r="G7" s="396"/>
    </row>
    <row r="8" spans="1:8" ht="31.5" thickBot="1" x14ac:dyDescent="0.35">
      <c r="A8" s="397" t="s">
        <v>50</v>
      </c>
      <c r="B8" s="398"/>
      <c r="C8" s="398"/>
      <c r="D8" s="398"/>
      <c r="E8" s="399" t="s">
        <v>58</v>
      </c>
      <c r="F8" s="400" t="s">
        <v>37</v>
      </c>
      <c r="G8" s="401" t="s">
        <v>44</v>
      </c>
    </row>
    <row r="9" spans="1:8" ht="25.5" customHeight="1" x14ac:dyDescent="0.3">
      <c r="A9" s="273" t="s">
        <v>74</v>
      </c>
      <c r="B9" s="274"/>
      <c r="C9" s="274"/>
      <c r="D9" s="274"/>
      <c r="E9" s="402" t="s">
        <v>59</v>
      </c>
      <c r="F9" s="137">
        <f>Cigaretes!O89</f>
        <v>0</v>
      </c>
      <c r="G9" s="138">
        <f>Cigaretes!N89</f>
        <v>0</v>
      </c>
    </row>
    <row r="10" spans="1:8" ht="26.25" customHeight="1" x14ac:dyDescent="0.3">
      <c r="A10" s="271" t="s">
        <v>51</v>
      </c>
      <c r="B10" s="272"/>
      <c r="C10" s="272"/>
      <c r="D10" s="272"/>
      <c r="E10" s="403"/>
      <c r="F10" s="139">
        <f>'Cigāri un cigarillas'!H24</f>
        <v>0</v>
      </c>
      <c r="G10" s="140">
        <f>'Cigāri un cigarillas'!K24</f>
        <v>0</v>
      </c>
    </row>
    <row r="11" spans="1:8" ht="27" customHeight="1" x14ac:dyDescent="0.3">
      <c r="A11" s="271" t="s">
        <v>53</v>
      </c>
      <c r="B11" s="272"/>
      <c r="C11" s="272"/>
      <c r="D11" s="272"/>
      <c r="E11" s="403"/>
      <c r="F11" s="139">
        <f>'Cita mēķējamā tabaka'!H23</f>
        <v>0</v>
      </c>
      <c r="G11" s="140">
        <f>'Cita mēķējamā tabaka'!K23</f>
        <v>0</v>
      </c>
    </row>
    <row r="12" spans="1:8" ht="28.5" customHeight="1" x14ac:dyDescent="0.3">
      <c r="A12" s="271" t="s">
        <v>84</v>
      </c>
      <c r="B12" s="272"/>
      <c r="C12" s="272"/>
      <c r="D12" s="272"/>
      <c r="E12" s="403"/>
      <c r="F12" s="139">
        <f>'Karsējamā tabaka'!H23</f>
        <v>0</v>
      </c>
      <c r="G12" s="140">
        <f>'Karsējamā tabaka'!K23</f>
        <v>0</v>
      </c>
    </row>
    <row r="13" spans="1:8" ht="27.75" customHeight="1" x14ac:dyDescent="0.3">
      <c r="A13" s="269" t="s">
        <v>52</v>
      </c>
      <c r="B13" s="270"/>
      <c r="C13" s="270"/>
      <c r="D13" s="270"/>
      <c r="E13" s="403"/>
      <c r="F13" s="139">
        <f>'Smalki sagriezta tabaka'!H23</f>
        <v>0</v>
      </c>
      <c r="G13" s="140">
        <f>'Smalki sagriezta tabaka'!K23</f>
        <v>0</v>
      </c>
    </row>
    <row r="14" spans="1:8" ht="27.75" customHeight="1" thickBot="1" x14ac:dyDescent="0.35">
      <c r="A14" s="267" t="s">
        <v>85</v>
      </c>
      <c r="B14" s="268"/>
      <c r="C14" s="268"/>
      <c r="D14" s="268"/>
      <c r="E14" s="404"/>
      <c r="F14" s="141">
        <f>'Tabakas lapas'!H24</f>
        <v>0</v>
      </c>
      <c r="G14" s="142">
        <f>'Tabakas lapas'!K24</f>
        <v>0</v>
      </c>
    </row>
    <row r="15" spans="1:8" ht="25.5" customHeight="1" thickBot="1" x14ac:dyDescent="0.35">
      <c r="A15" s="405" t="s">
        <v>79</v>
      </c>
      <c r="B15" s="406"/>
      <c r="C15" s="406"/>
      <c r="D15" s="406"/>
      <c r="E15" s="406"/>
      <c r="F15" s="406"/>
      <c r="G15" s="407">
        <f>SUM(G9:G14)</f>
        <v>0</v>
      </c>
    </row>
    <row r="16" spans="1:8" ht="14" x14ac:dyDescent="0.3">
      <c r="A16" s="408" t="s">
        <v>80</v>
      </c>
      <c r="B16" s="409"/>
      <c r="C16" s="409"/>
      <c r="D16" s="409"/>
      <c r="E16" s="409"/>
      <c r="F16" s="410"/>
      <c r="G16" s="411"/>
    </row>
    <row r="17" spans="1:8" ht="14" x14ac:dyDescent="0.3">
      <c r="A17" s="408"/>
      <c r="B17" s="409"/>
      <c r="C17" s="409"/>
      <c r="D17" s="409"/>
      <c r="E17" s="409"/>
      <c r="F17" s="410"/>
      <c r="G17" s="411"/>
    </row>
    <row r="18" spans="1:8" ht="15.5" x14ac:dyDescent="0.35">
      <c r="A18" s="412" t="s">
        <v>143</v>
      </c>
      <c r="B18" s="412"/>
      <c r="C18" s="413"/>
      <c r="D18" s="413"/>
      <c r="E18" s="414"/>
      <c r="F18" s="413"/>
      <c r="G18" s="413"/>
      <c r="H18" s="180"/>
    </row>
    <row r="19" spans="1:8" ht="15.5" x14ac:dyDescent="0.35">
      <c r="A19" s="59"/>
      <c r="B19" s="59"/>
      <c r="C19" s="275" t="s">
        <v>19</v>
      </c>
      <c r="D19" s="275"/>
      <c r="E19" s="60"/>
      <c r="F19" s="276" t="s">
        <v>41</v>
      </c>
      <c r="G19" s="276"/>
      <c r="H19" s="180"/>
    </row>
    <row r="20" spans="1:8" ht="43.5" customHeight="1" x14ac:dyDescent="0.35">
      <c r="A20" s="58" t="s">
        <v>35</v>
      </c>
      <c r="B20" s="14"/>
      <c r="C20" s="278"/>
      <c r="D20" s="278"/>
      <c r="E20" s="62"/>
      <c r="F20" s="278"/>
      <c r="G20" s="278"/>
      <c r="H20" s="180"/>
    </row>
    <row r="21" spans="1:8" ht="15.5" x14ac:dyDescent="0.35">
      <c r="A21" s="59"/>
      <c r="B21" s="59"/>
      <c r="C21" s="277" t="s">
        <v>19</v>
      </c>
      <c r="D21" s="277"/>
      <c r="E21" s="61"/>
      <c r="F21" s="276" t="s">
        <v>40</v>
      </c>
      <c r="G21" s="276"/>
      <c r="H21" s="180"/>
    </row>
    <row r="22" spans="1:8" ht="15.5" x14ac:dyDescent="0.35">
      <c r="A22" s="14" t="s">
        <v>36</v>
      </c>
      <c r="B22" s="14"/>
      <c r="C22" s="14"/>
      <c r="D22" s="14"/>
      <c r="E22" s="14"/>
      <c r="F22" s="14"/>
      <c r="G22" s="14"/>
    </row>
    <row r="23" spans="1:8" ht="15.5" x14ac:dyDescent="0.35">
      <c r="A23" s="14"/>
      <c r="B23" s="14"/>
      <c r="C23" s="14"/>
      <c r="D23" s="14"/>
      <c r="E23" s="14"/>
      <c r="F23" s="14"/>
      <c r="G23" s="14"/>
    </row>
    <row r="24" spans="1:8" x14ac:dyDescent="0.3">
      <c r="B24" s="63"/>
      <c r="C24" s="63"/>
      <c r="D24" s="63"/>
      <c r="E24" s="63"/>
    </row>
    <row r="25" spans="1:8" x14ac:dyDescent="0.3">
      <c r="E25" s="64"/>
    </row>
  </sheetData>
  <mergeCells count="28">
    <mergeCell ref="F21:G21"/>
    <mergeCell ref="C21:D21"/>
    <mergeCell ref="F20:G20"/>
    <mergeCell ref="C20:D20"/>
    <mergeCell ref="C18:D18"/>
    <mergeCell ref="F18:G18"/>
    <mergeCell ref="A8:D8"/>
    <mergeCell ref="A9:D9"/>
    <mergeCell ref="A11:D11"/>
    <mergeCell ref="C19:D19"/>
    <mergeCell ref="F19:G19"/>
    <mergeCell ref="A15:F15"/>
    <mergeCell ref="A1:G1"/>
    <mergeCell ref="A2:G2"/>
    <mergeCell ref="A14:D14"/>
    <mergeCell ref="A7:D7"/>
    <mergeCell ref="F7:G7"/>
    <mergeCell ref="A13:D13"/>
    <mergeCell ref="E9:E14"/>
    <mergeCell ref="A4:D4"/>
    <mergeCell ref="F4:G4"/>
    <mergeCell ref="F6:G6"/>
    <mergeCell ref="A3:G3"/>
    <mergeCell ref="A5:D5"/>
    <mergeCell ref="F5:G5"/>
    <mergeCell ref="A6:D6"/>
    <mergeCell ref="A12:D12"/>
    <mergeCell ref="A10:D10"/>
  </mergeCells>
  <pageMargins left="0.70866141732283472" right="0.70866141732283472" top="0.87738095238095237" bottom="0.74803149606299213" header="0.31496062992125984" footer="0"/>
  <pageSetup paperSize="9" scale="88" orientation="landscape" horizontalDpi="200" verticalDpi="200" r:id="rId1"/>
  <headerFooter>
    <oddHeader>&amp;R &amp;"Times New Roman,Regular" 2.pielikums 
metodiskajam materiālam par tabakas izstrādājumu inventarizāciju un akcīzes nodokļa 
starpības summas aprēķināšanu saistībā ar akcīzes nodokļa likmes maiņu 2026.gada 1.janvārī</oddHeader>
    <evenHeader>&amp;R&amp;8 2.pielikums metodiskajam materiālam par tabakas izstrādājumu
inventarizāciju un akcīzes nodokļa starpības summas aprēķināšanu
saistībā ar akcīzes nodokļa likmes maiņu 2011.gada 1.jūlijā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Cigaretes</vt:lpstr>
      <vt:lpstr>Cigāri un cigarillas</vt:lpstr>
      <vt:lpstr>Cita mēķējamā tabaka</vt:lpstr>
      <vt:lpstr>Karsējamā tabaka</vt:lpstr>
      <vt:lpstr>Smalki sagriezta tabaka</vt:lpstr>
      <vt:lpstr>Tabakas lapas</vt:lpstr>
      <vt:lpstr>Nodokļa aprēķina tabula</vt:lpstr>
      <vt:lpstr>Cigaretes!Print_Area</vt:lpstr>
      <vt:lpstr>'Cigāri un cigarillas'!Print_Area</vt:lpstr>
      <vt:lpstr>'Cita mēķējamā tabaka'!Print_Area</vt:lpstr>
      <vt:lpstr>'Karsējamā tabaka'!Print_Area</vt:lpstr>
      <vt:lpstr>'Nodokļa aprēķina tabula'!Print_Area</vt:lpstr>
      <vt:lpstr>'Smalki sagriezta tabaka'!Print_Area</vt:lpstr>
      <vt:lpstr>'Tabakas lapas'!Print_Area</vt:lpstr>
    </vt:vector>
  </TitlesOfParts>
  <Company>VID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Rojs Plaudis</dc:creator>
  <cp:lastModifiedBy>Alla Čerkase</cp:lastModifiedBy>
  <cp:lastPrinted>2025-12-17T21:39:08Z</cp:lastPrinted>
  <dcterms:created xsi:type="dcterms:W3CDTF">2011-05-31T10:58:05Z</dcterms:created>
  <dcterms:modified xsi:type="dcterms:W3CDTF">2025-12-18T09:28:40Z</dcterms:modified>
</cp:coreProperties>
</file>